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DieseArbeitsmappe"/>
  <mc:AlternateContent xmlns:mc="http://schemas.openxmlformats.org/markup-compatibility/2006">
    <mc:Choice Requires="x15">
      <x15ac:absPath xmlns:x15ac="http://schemas.microsoft.com/office/spreadsheetml/2010/11/ac" url="I:\work\Integ Biostrat\Palynologie allgemein\Kerogenia final\final 060623\KEROGENIA\"/>
    </mc:Choice>
  </mc:AlternateContent>
  <xr:revisionPtr revIDLastSave="0" documentId="13_ncr:1_{29D0F10A-D70D-4D60-9E4F-DAA19DE5D107}" xr6:coauthVersionLast="47" xr6:coauthVersionMax="47" xr10:uidLastSave="{00000000-0000-0000-0000-000000000000}"/>
  <bookViews>
    <workbookView xWindow="29460" yWindow="0" windowWidth="22140" windowHeight="21000" tabRatio="831" xr2:uid="{00000000-000D-0000-FFFF-FFFF00000000}"/>
  </bookViews>
  <sheets>
    <sheet name="dummy" sheetId="205" r:id="rId1"/>
  </sheets>
  <externalReferences>
    <externalReference r:id="rId2"/>
  </externalReferences>
  <definedNames>
    <definedName name="Daten2">#REF!</definedName>
    <definedName name="_xlnm.Print_Area" localSheetId="0">dummy!$B$2:$AG$108</definedName>
    <definedName name="Fossis2">#REF!</definedName>
    <definedName name="ttt" localSheetId="0">dummy!$A$2:$AG$108</definedName>
    <definedName name="Valuenames">[1]countings!$D$1:$BO$1</definedName>
    <definedName name="Values">[1]countings!$A$2:$BO$200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" i="205" l="1"/>
  <c r="D6" i="205" l="1"/>
  <c r="N74" i="205"/>
  <c r="N73" i="205"/>
  <c r="N72" i="205"/>
  <c r="G69" i="205"/>
  <c r="O75" i="205" s="1"/>
  <c r="N71" i="205"/>
  <c r="K65" i="205"/>
  <c r="O71" i="205" s="1"/>
  <c r="G65" i="205"/>
  <c r="O70" i="205" s="1"/>
  <c r="G64" i="205"/>
  <c r="O69" i="205" s="1"/>
  <c r="G63" i="205"/>
  <c r="G67" i="205"/>
  <c r="O73" i="205" s="1"/>
  <c r="H67" i="205"/>
  <c r="I67" i="205"/>
  <c r="J67" i="205"/>
  <c r="K67" i="205"/>
  <c r="G68" i="205"/>
  <c r="O74" i="205" s="1"/>
  <c r="K69" i="205"/>
  <c r="N57" i="205"/>
  <c r="K58" i="205"/>
  <c r="O57" i="205" s="1"/>
  <c r="K56" i="205"/>
  <c r="E78" i="205"/>
  <c r="N78" i="205"/>
  <c r="N77" i="205"/>
  <c r="N76" i="205"/>
  <c r="N75" i="205"/>
  <c r="G72" i="205"/>
  <c r="O78" i="205" s="1"/>
  <c r="G71" i="205"/>
  <c r="O77" i="205" s="1"/>
  <c r="G70" i="205"/>
  <c r="O76" i="205" s="1"/>
  <c r="N70" i="205"/>
  <c r="N69" i="205"/>
  <c r="N68" i="205"/>
  <c r="N67" i="205"/>
  <c r="N64" i="205"/>
  <c r="N63" i="205"/>
  <c r="G62" i="205"/>
  <c r="O67" i="205" s="1"/>
  <c r="N62" i="205"/>
  <c r="K61" i="205"/>
  <c r="I61" i="205"/>
  <c r="O65" i="205" s="1"/>
  <c r="G61" i="205"/>
  <c r="O64" i="205" s="1"/>
  <c r="N61" i="205"/>
  <c r="G60" i="205"/>
  <c r="O63" i="205" s="1"/>
  <c r="N60" i="205"/>
  <c r="G59" i="205"/>
  <c r="O62" i="205" s="1"/>
  <c r="N59" i="205"/>
  <c r="G58" i="205"/>
  <c r="O60" i="205" s="1"/>
  <c r="N58" i="205"/>
  <c r="G57" i="205"/>
  <c r="O59" i="205" s="1"/>
  <c r="N56" i="205"/>
  <c r="G56" i="205"/>
  <c r="N55" i="205"/>
  <c r="G55" i="205"/>
  <c r="O56" i="205" s="1"/>
  <c r="N54" i="205"/>
  <c r="G54" i="205"/>
  <c r="O55" i="205" s="1"/>
  <c r="N53" i="205"/>
  <c r="J53" i="205"/>
  <c r="I53" i="205"/>
  <c r="H53" i="205"/>
  <c r="N52" i="205"/>
  <c r="J52" i="205"/>
  <c r="I52" i="205"/>
  <c r="H52" i="205"/>
  <c r="N51" i="205"/>
  <c r="J51" i="205"/>
  <c r="I51" i="205"/>
  <c r="H51" i="205"/>
  <c r="N50" i="205"/>
  <c r="J50" i="205"/>
  <c r="I50" i="205"/>
  <c r="H50" i="205"/>
  <c r="N49" i="205"/>
  <c r="J49" i="205"/>
  <c r="I49" i="205"/>
  <c r="H49" i="205"/>
  <c r="N48" i="205"/>
  <c r="K48" i="205"/>
  <c r="O49" i="205" s="1"/>
  <c r="G48" i="205"/>
  <c r="O48" i="205" s="1"/>
  <c r="N47" i="205"/>
  <c r="J47" i="205"/>
  <c r="H91" i="205" s="1"/>
  <c r="I47" i="205"/>
  <c r="G91" i="205" s="1"/>
  <c r="H47" i="205"/>
  <c r="F91" i="205" s="1"/>
  <c r="N46" i="205"/>
  <c r="J46" i="205"/>
  <c r="I46" i="205"/>
  <c r="H46" i="205"/>
  <c r="N45" i="205"/>
  <c r="J45" i="205"/>
  <c r="H90" i="205" s="1"/>
  <c r="I45" i="205"/>
  <c r="G90" i="205" s="1"/>
  <c r="H45" i="205"/>
  <c r="N44" i="205"/>
  <c r="J44" i="205"/>
  <c r="H89" i="205" s="1"/>
  <c r="I44" i="205"/>
  <c r="G89" i="205" s="1"/>
  <c r="H44" i="205"/>
  <c r="AK8" i="205"/>
  <c r="X8" i="205"/>
  <c r="K82" i="205" l="1"/>
  <c r="K86" i="205"/>
  <c r="K84" i="205"/>
  <c r="G66" i="205"/>
  <c r="O72" i="205" s="1"/>
  <c r="G52" i="205"/>
  <c r="O53" i="205" s="1"/>
  <c r="G46" i="205"/>
  <c r="O46" i="205" s="1"/>
  <c r="G50" i="205"/>
  <c r="O51" i="205" s="1"/>
  <c r="G53" i="205"/>
  <c r="O54" i="205" s="1"/>
  <c r="K83" i="205"/>
  <c r="G45" i="205"/>
  <c r="O45" i="205" s="1"/>
  <c r="G51" i="205"/>
  <c r="O52" i="205" s="1"/>
  <c r="F92" i="205"/>
  <c r="G49" i="205"/>
  <c r="O50" i="205" s="1"/>
  <c r="G92" i="205"/>
  <c r="K85" i="205"/>
  <c r="G44" i="205"/>
  <c r="K81" i="205"/>
  <c r="H92" i="205"/>
  <c r="O58" i="205"/>
  <c r="G78" i="205"/>
  <c r="O61" i="205"/>
  <c r="O66" i="205"/>
  <c r="F89" i="205"/>
  <c r="F90" i="205"/>
  <c r="G47" i="205"/>
  <c r="O47" i="205" s="1"/>
  <c r="X15" i="205"/>
  <c r="AF35" i="205"/>
  <c r="AD23" i="205"/>
  <c r="S15" i="205"/>
  <c r="AD15" i="205"/>
  <c r="AA15" i="205"/>
  <c r="S21" i="205"/>
  <c r="Q31" i="205"/>
  <c r="R30" i="205"/>
  <c r="Y32" i="205"/>
  <c r="AE14" i="205"/>
  <c r="AA19" i="205"/>
  <c r="T31" i="205"/>
  <c r="X33" i="205"/>
  <c r="X27" i="205"/>
  <c r="R31" i="205"/>
  <c r="S32" i="205"/>
  <c r="AA33" i="205"/>
  <c r="AC36" i="205"/>
  <c r="AA17" i="205"/>
  <c r="X26" i="205"/>
  <c r="U18" i="205"/>
  <c r="P28" i="205"/>
  <c r="AC16" i="205"/>
  <c r="Z20" i="205"/>
  <c r="AC27" i="205"/>
  <c r="V15" i="205"/>
  <c r="AG27" i="205"/>
  <c r="T35" i="205"/>
  <c r="X17" i="205"/>
  <c r="V33" i="205"/>
  <c r="AF15" i="205"/>
  <c r="X30" i="205"/>
  <c r="W36" i="205"/>
  <c r="AE20" i="205"/>
  <c r="P35" i="205"/>
  <c r="Q36" i="205"/>
  <c r="V19" i="205"/>
  <c r="AE17" i="205"/>
  <c r="R28" i="205"/>
  <c r="AE27" i="205"/>
  <c r="Z17" i="205"/>
  <c r="O15" i="205"/>
  <c r="AA32" i="205"/>
  <c r="R15" i="205"/>
  <c r="AB32" i="205"/>
  <c r="O22" i="205"/>
  <c r="P23" i="205"/>
  <c r="AB23" i="205"/>
  <c r="V14" i="205"/>
  <c r="Q30" i="205"/>
  <c r="S18" i="205"/>
  <c r="AD14" i="205"/>
  <c r="W26" i="205"/>
  <c r="V34" i="205"/>
  <c r="AD32" i="205"/>
  <c r="AD28" i="205"/>
  <c r="AA18" i="205"/>
  <c r="Q28" i="205"/>
  <c r="AF27" i="205"/>
  <c r="U36" i="205"/>
  <c r="Y30" i="205"/>
  <c r="AD26" i="205"/>
  <c r="AC26" i="205"/>
  <c r="R27" i="205"/>
  <c r="Q27" i="205"/>
  <c r="AB35" i="205"/>
  <c r="V27" i="205"/>
  <c r="AF28" i="205"/>
  <c r="P34" i="205"/>
  <c r="AC31" i="205"/>
  <c r="AF22" i="205"/>
  <c r="Q14" i="205"/>
  <c r="U29" i="205"/>
  <c r="AB30" i="205"/>
  <c r="S35" i="205"/>
  <c r="T26" i="205"/>
  <c r="U22" i="205"/>
  <c r="R36" i="205"/>
  <c r="S26" i="205"/>
  <c r="S27" i="205"/>
  <c r="O20" i="205"/>
  <c r="V17" i="205"/>
  <c r="AD27" i="205"/>
  <c r="AE32" i="205"/>
  <c r="Z23" i="205"/>
  <c r="T20" i="205"/>
  <c r="Q35" i="205"/>
  <c r="X34" i="205"/>
  <c r="AF33" i="205"/>
  <c r="P36" i="205"/>
  <c r="W29" i="205"/>
  <c r="T23" i="205"/>
  <c r="X20" i="205"/>
  <c r="U34" i="205"/>
  <c r="R34" i="205"/>
  <c r="AE19" i="205"/>
  <c r="U26" i="205"/>
  <c r="U30" i="205"/>
  <c r="S16" i="205"/>
  <c r="T17" i="205"/>
  <c r="R18" i="205"/>
  <c r="O16" i="205"/>
  <c r="P14" i="205"/>
  <c r="Q18" i="205"/>
  <c r="Q15" i="205"/>
  <c r="Q21" i="205"/>
  <c r="AE28" i="205"/>
  <c r="Z33" i="205"/>
  <c r="AB31" i="205"/>
  <c r="AG26" i="205"/>
  <c r="Z15" i="205"/>
  <c r="Q29" i="205"/>
  <c r="S19" i="205"/>
  <c r="W28" i="205"/>
  <c r="S30" i="205"/>
  <c r="AA21" i="205"/>
  <c r="R19" i="205"/>
  <c r="P20" i="205"/>
  <c r="P21" i="205"/>
  <c r="U20" i="205"/>
  <c r="U27" i="205"/>
  <c r="AB27" i="205"/>
  <c r="Y20" i="205"/>
  <c r="X19" i="205"/>
  <c r="AC15" i="205"/>
  <c r="AA27" i="205"/>
  <c r="X36" i="205"/>
  <c r="AB22" i="205"/>
  <c r="R14" i="205"/>
  <c r="S14" i="205"/>
  <c r="AA30" i="205"/>
  <c r="W22" i="205"/>
  <c r="AA22" i="205"/>
  <c r="R33" i="205"/>
  <c r="Y18" i="205"/>
  <c r="P32" i="205"/>
  <c r="V23" i="205"/>
  <c r="W14" i="205"/>
  <c r="W18" i="205"/>
  <c r="AA29" i="205"/>
  <c r="X18" i="205"/>
  <c r="T19" i="205"/>
  <c r="V21" i="205"/>
  <c r="AE22" i="205"/>
  <c r="AF14" i="205"/>
  <c r="Y28" i="205"/>
  <c r="AA26" i="205"/>
  <c r="AC30" i="205"/>
  <c r="AA35" i="205"/>
  <c r="V18" i="205"/>
  <c r="AB14" i="205"/>
  <c r="X23" i="205"/>
  <c r="AD22" i="205"/>
  <c r="T34" i="205"/>
  <c r="AD19" i="205"/>
  <c r="R35" i="205"/>
  <c r="W31" i="205"/>
  <c r="S34" i="205"/>
  <c r="T30" i="205"/>
  <c r="AC29" i="205"/>
  <c r="V36" i="205"/>
  <c r="W17" i="205"/>
  <c r="P18" i="205"/>
  <c r="Q33" i="205"/>
  <c r="U15" i="205"/>
  <c r="AE21" i="205"/>
  <c r="AC22" i="205"/>
  <c r="AD35" i="205"/>
  <c r="AB29" i="205"/>
  <c r="S29" i="205"/>
  <c r="R26" i="205"/>
  <c r="W32" i="205"/>
  <c r="AA36" i="205"/>
  <c r="T15" i="205"/>
  <c r="Q20" i="205"/>
  <c r="T27" i="205"/>
  <c r="Y27" i="205"/>
  <c r="Y34" i="205"/>
  <c r="V16" i="205"/>
  <c r="V22" i="205"/>
  <c r="AC34" i="205"/>
  <c r="O17" i="205"/>
  <c r="V30" i="205"/>
  <c r="AB20" i="205"/>
  <c r="Y17" i="205"/>
  <c r="U31" i="205"/>
  <c r="R21" i="205"/>
  <c r="AC23" i="205"/>
  <c r="X29" i="205"/>
  <c r="AA20" i="205"/>
  <c r="Z36" i="205"/>
  <c r="Q17" i="205"/>
  <c r="AB28" i="205"/>
  <c r="R29" i="205"/>
  <c r="AA31" i="205"/>
  <c r="Y23" i="205"/>
  <c r="Q23" i="205"/>
  <c r="Y22" i="205"/>
  <c r="AB36" i="205"/>
  <c r="R22" i="205"/>
  <c r="Z28" i="205"/>
  <c r="S23" i="205"/>
  <c r="AB19" i="205"/>
  <c r="AF26" i="205"/>
  <c r="AE18" i="205"/>
  <c r="Z14" i="205"/>
  <c r="Q34" i="205"/>
  <c r="O23" i="205"/>
  <c r="AE26" i="205"/>
  <c r="Z27" i="205"/>
  <c r="W21" i="205"/>
  <c r="AF31" i="205"/>
  <c r="Y21" i="205"/>
  <c r="AC20" i="205"/>
  <c r="W34" i="205"/>
  <c r="Z35" i="205"/>
  <c r="U19" i="205"/>
  <c r="AF36" i="205"/>
  <c r="W19" i="205"/>
  <c r="AF34" i="205"/>
  <c r="AB26" i="205"/>
  <c r="X22" i="205"/>
  <c r="AB34" i="205"/>
  <c r="T22" i="205"/>
  <c r="AE29" i="205"/>
  <c r="V26" i="205"/>
  <c r="W15" i="205"/>
  <c r="AC14" i="205"/>
  <c r="X28" i="205"/>
  <c r="AF20" i="205"/>
  <c r="P31" i="205"/>
  <c r="AF19" i="205"/>
  <c r="AC19" i="205"/>
  <c r="AD16" i="205"/>
  <c r="O21" i="205"/>
  <c r="P15" i="205"/>
  <c r="R17" i="205"/>
  <c r="AE15" i="205"/>
  <c r="S22" i="205"/>
  <c r="AD21" i="205"/>
  <c r="AD33" i="205"/>
  <c r="AE16" i="205"/>
  <c r="O14" i="205"/>
  <c r="X32" i="205"/>
  <c r="Y15" i="205"/>
  <c r="T16" i="205"/>
  <c r="AC35" i="205"/>
  <c r="Q22" i="205"/>
  <c r="U33" i="205"/>
  <c r="AD34" i="205"/>
  <c r="S20" i="205"/>
  <c r="Z31" i="205"/>
  <c r="AE35" i="205"/>
  <c r="AC28" i="205"/>
  <c r="AF23" i="205"/>
  <c r="AD30" i="205"/>
  <c r="W35" i="205"/>
  <c r="Z18" i="205"/>
  <c r="AB18" i="205"/>
  <c r="Q32" i="205"/>
  <c r="AC18" i="205"/>
  <c r="Y16" i="205"/>
  <c r="AA28" i="205"/>
  <c r="AA23" i="205"/>
  <c r="AD18" i="205"/>
  <c r="P16" i="205"/>
  <c r="S28" i="205"/>
  <c r="AE33" i="205"/>
  <c r="AB17" i="205"/>
  <c r="U28" i="205"/>
  <c r="AB33" i="205"/>
  <c r="O18" i="205"/>
  <c r="V20" i="205"/>
  <c r="Q19" i="205"/>
  <c r="V28" i="205"/>
  <c r="AC17" i="205"/>
  <c r="Z32" i="205"/>
  <c r="U21" i="205"/>
  <c r="W33" i="205"/>
  <c r="AF21" i="205"/>
  <c r="U32" i="205"/>
  <c r="AB16" i="205"/>
  <c r="Y31" i="205"/>
  <c r="U14" i="205"/>
  <c r="T29" i="205"/>
  <c r="X14" i="205"/>
  <c r="Y26" i="205"/>
  <c r="AD20" i="205"/>
  <c r="U23" i="205"/>
  <c r="AA14" i="205"/>
  <c r="S36" i="205"/>
  <c r="P22" i="205"/>
  <c r="AE31" i="205"/>
  <c r="AD31" i="205"/>
  <c r="R20" i="205"/>
  <c r="Q16" i="205"/>
  <c r="AF16" i="205"/>
  <c r="U16" i="205"/>
  <c r="AB21" i="205"/>
  <c r="P26" i="205"/>
  <c r="V35" i="205"/>
  <c r="R32" i="205"/>
  <c r="W30" i="205"/>
  <c r="AA34" i="205"/>
  <c r="X21" i="205"/>
  <c r="P27" i="205"/>
  <c r="R23" i="205"/>
  <c r="O19" i="205"/>
  <c r="Y29" i="205"/>
  <c r="AA16" i="205"/>
  <c r="P33" i="205"/>
  <c r="W27" i="205"/>
  <c r="Z19" i="205"/>
  <c r="Q26" i="205"/>
  <c r="T21" i="205"/>
  <c r="AE23" i="205"/>
  <c r="P19" i="205"/>
  <c r="T18" i="205"/>
  <c r="U17" i="205"/>
  <c r="W23" i="205"/>
  <c r="R16" i="205"/>
  <c r="Z21" i="205"/>
  <c r="AD36" i="205"/>
  <c r="Z30" i="205"/>
  <c r="AC33" i="205"/>
  <c r="W20" i="205"/>
  <c r="U35" i="205"/>
  <c r="T32" i="205"/>
  <c r="Z34" i="205"/>
  <c r="V29" i="205"/>
  <c r="T33" i="205"/>
  <c r="Z22" i="205"/>
  <c r="V32" i="205"/>
  <c r="AC21" i="205"/>
  <c r="AB15" i="205"/>
  <c r="P29" i="205"/>
  <c r="P17" i="205"/>
  <c r="S17" i="205"/>
  <c r="T28" i="205"/>
  <c r="AD29" i="205"/>
  <c r="Z29" i="205"/>
  <c r="Y35" i="205"/>
  <c r="Z16" i="205"/>
  <c r="P30" i="205"/>
  <c r="W16" i="205"/>
  <c r="Y36" i="205"/>
  <c r="Y19" i="205"/>
  <c r="Z26" i="205"/>
  <c r="Y14" i="205"/>
  <c r="AF32" i="205"/>
  <c r="G77" i="205"/>
  <c r="X16" i="205"/>
  <c r="AF29" i="205"/>
  <c r="AF18" i="205"/>
  <c r="AE34" i="205"/>
  <c r="AE30" i="205"/>
  <c r="AF17" i="205"/>
  <c r="S31" i="205"/>
  <c r="T36" i="205"/>
  <c r="T14" i="205"/>
  <c r="AF30" i="205"/>
  <c r="S33" i="205"/>
  <c r="Y33" i="205"/>
  <c r="X35" i="205"/>
  <c r="X31" i="205"/>
  <c r="AE36" i="205"/>
  <c r="V31" i="205"/>
  <c r="AD17" i="205"/>
  <c r="AC32" i="205"/>
  <c r="O44" i="205" l="1"/>
  <c r="K73" i="205"/>
  <c r="O68" i="205"/>
  <c r="D78" i="205"/>
  <c r="K80" i="205"/>
  <c r="D79" i="205" l="1"/>
  <c r="D80" i="205" s="1"/>
  <c r="D40" i="205" l="1"/>
  <c r="J39" i="205"/>
  <c r="J40" i="205"/>
  <c r="D39" i="205"/>
</calcChain>
</file>

<file path=xl/sharedStrings.xml><?xml version="1.0" encoding="utf-8"?>
<sst xmlns="http://schemas.openxmlformats.org/spreadsheetml/2006/main" count="117" uniqueCount="95">
  <si>
    <t>AOM</t>
  </si>
  <si>
    <t>CONT/MAR</t>
  </si>
  <si>
    <t>s</t>
  </si>
  <si>
    <t xml:space="preserve">Palynofacies analysis </t>
  </si>
  <si>
    <t xml:space="preserve">Well: </t>
  </si>
  <si>
    <t>Analyst:</t>
  </si>
  <si>
    <t>Remarks:</t>
  </si>
  <si>
    <t>SCI</t>
  </si>
  <si>
    <t>Average SCI value</t>
  </si>
  <si>
    <t>Opaque</t>
  </si>
  <si>
    <t>Freshwater palynomorphs</t>
  </si>
  <si>
    <t>Zoomorphs</t>
  </si>
  <si>
    <t>Phytoclasts</t>
  </si>
  <si>
    <t>Groups</t>
  </si>
  <si>
    <t>Subgroups</t>
  </si>
  <si>
    <t>Particles</t>
  </si>
  <si>
    <t>Count</t>
  </si>
  <si>
    <t>Marine Microplankton</t>
  </si>
  <si>
    <t>Marine Micro-plankton</t>
  </si>
  <si>
    <t>Kerogencounting</t>
  </si>
  <si>
    <t>Trans-lucent</t>
  </si>
  <si>
    <t>Sporomorphs</t>
  </si>
  <si>
    <t>Sporo-morphs</t>
  </si>
  <si>
    <t>DOM</t>
  </si>
  <si>
    <t>&lt;20</t>
  </si>
  <si>
    <t>20-80</t>
  </si>
  <si>
    <t>&gt;80</t>
  </si>
  <si>
    <t>chorat</t>
  </si>
  <si>
    <t>proximochorat</t>
  </si>
  <si>
    <t>cavat</t>
  </si>
  <si>
    <t>proximat</t>
  </si>
  <si>
    <t>n.a</t>
  </si>
  <si>
    <t>bisaccate grains</t>
  </si>
  <si>
    <t>opaque blade</t>
  </si>
  <si>
    <t>translucent non structured</t>
  </si>
  <si>
    <t>opaque equant</t>
  </si>
  <si>
    <t>marin</t>
  </si>
  <si>
    <t>terrestrial</t>
  </si>
  <si>
    <t>a</t>
  </si>
  <si>
    <t>b</t>
  </si>
  <si>
    <t>cont / mar ratio</t>
  </si>
  <si>
    <t>µm</t>
  </si>
  <si>
    <t xml:space="preserve">phytoclasts size </t>
  </si>
  <si>
    <t>translucent structured</t>
  </si>
  <si>
    <t>---------------------------</t>
  </si>
  <si>
    <t>Microsoft Excel</t>
  </si>
  <si>
    <t xml:space="preserve">OK   </t>
  </si>
  <si>
    <t>total counts</t>
  </si>
  <si>
    <t>Algae/Bacteria</t>
  </si>
  <si>
    <t>Fresh-water algae</t>
  </si>
  <si>
    <t>Zoomoorphs</t>
  </si>
  <si>
    <t>g</t>
  </si>
  <si>
    <t>Remarks</t>
  </si>
  <si>
    <t>Paly indet</t>
  </si>
  <si>
    <t>Cross hat</t>
  </si>
  <si>
    <t>Equant</t>
  </si>
  <si>
    <t>Lath</t>
  </si>
  <si>
    <t>Corroded</t>
  </si>
  <si>
    <t>Non Biostructured</t>
  </si>
  <si>
    <t>Cuticle</t>
  </si>
  <si>
    <t>Striate</t>
  </si>
  <si>
    <t>Striped</t>
  </si>
  <si>
    <t>Banded</t>
  </si>
  <si>
    <t>Pitted</t>
  </si>
  <si>
    <t>Fungal Hyphae</t>
  </si>
  <si>
    <t>Slcereids</t>
  </si>
  <si>
    <t>SPORES</t>
  </si>
  <si>
    <t>POLLEN grains</t>
  </si>
  <si>
    <t>Resin</t>
  </si>
  <si>
    <t>Macrophyte Tissues</t>
  </si>
  <si>
    <t>Microbial Mats</t>
  </si>
  <si>
    <t>Dinocysts</t>
  </si>
  <si>
    <t>Prasinophytes</t>
  </si>
  <si>
    <t>Acritarchs</t>
  </si>
  <si>
    <t>Botryococcus</t>
  </si>
  <si>
    <t>Pediastrium</t>
  </si>
  <si>
    <t>Zygnemataceaea</t>
  </si>
  <si>
    <t>Foraminifera</t>
  </si>
  <si>
    <t>Scolecodonts</t>
  </si>
  <si>
    <t>Chitinozoa</t>
  </si>
  <si>
    <t xml:space="preserve">    % continental          0</t>
  </si>
  <si>
    <t xml:space="preserve">          % marin       100</t>
  </si>
  <si>
    <t>AOM non flouresc.</t>
  </si>
  <si>
    <t>flour.</t>
  </si>
  <si>
    <t>AOM flouresc.</t>
  </si>
  <si>
    <t>Depth (mtrs MD)</t>
  </si>
  <si>
    <t>Date:</t>
  </si>
  <si>
    <t>2447,40</t>
  </si>
  <si>
    <t>&gt;20 &lt;80</t>
  </si>
  <si>
    <t>indet.</t>
  </si>
  <si>
    <t>comment one</t>
  </si>
  <si>
    <t>Membrane</t>
  </si>
  <si>
    <t>Zooclasts other</t>
  </si>
  <si>
    <t>fungal spore</t>
  </si>
  <si>
    <t>Zooclasts indet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</si>
</sst>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sz val="12"/>
      <name val="Courier"/>
      <family val="3"/>
    </font>
    <font>
      <sz val="10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b/>
      <sz val="10"/>
      <color indexed="9"/>
      <name val="Courier New"/>
      <family val="3"/>
    </font>
    <font>
      <b/>
      <sz val="12"/>
      <color indexed="9"/>
      <name val="Courier New"/>
      <family val="3"/>
    </font>
    <font>
      <sz val="15"/>
      <name val="Courier New"/>
      <family val="3"/>
    </font>
    <font>
      <sz val="12"/>
      <name val="Courier New"/>
      <family val="3"/>
    </font>
    <font>
      <sz val="11"/>
      <color indexed="22"/>
      <name val="Arial"/>
      <family val="2"/>
    </font>
    <font>
      <b/>
      <sz val="12"/>
      <name val="Courier New"/>
      <family val="3"/>
    </font>
    <font>
      <b/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color indexed="9"/>
      <name val="Courier New"/>
      <family val="3"/>
    </font>
    <font>
      <sz val="12"/>
      <color indexed="55"/>
      <name val="Courier New"/>
      <family val="3"/>
    </font>
    <font>
      <u val="double"/>
      <sz val="8"/>
      <name val="Courier New"/>
      <family val="3"/>
    </font>
    <font>
      <b/>
      <u val="double"/>
      <sz val="8"/>
      <name val="Courier New"/>
      <family val="3"/>
    </font>
    <font>
      <sz val="16"/>
      <name val="Courier New"/>
      <family val="3"/>
    </font>
    <font>
      <sz val="16"/>
      <name val="Courier"/>
      <family val="3"/>
    </font>
    <font>
      <sz val="16"/>
      <name val="Arial"/>
      <family val="2"/>
    </font>
    <font>
      <b/>
      <sz val="14"/>
      <name val="Courier New"/>
      <family val="3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0"/>
      <color theme="0"/>
      <name val="Arial"/>
      <family val="2"/>
    </font>
    <font>
      <b/>
      <sz val="8"/>
      <name val="Courier New"/>
      <family val="3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BE9F7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6B8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gradientFill degree="90">
        <stop position="0">
          <color theme="4" tint="0.80001220740379042"/>
        </stop>
        <stop position="1">
          <color rgb="FF2E97DE"/>
        </stop>
      </gradientFill>
    </fill>
    <fill>
      <gradientFill degree="90">
        <stop position="0">
          <color rgb="FFFFCC99"/>
        </stop>
        <stop position="1">
          <color theme="4" tint="0.80001220740379042"/>
        </stop>
      </gradient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FF00FF"/>
      </right>
      <top style="thin">
        <color rgb="FFFF00FF"/>
      </top>
      <bottom style="double">
        <color indexed="64"/>
      </bottom>
      <diagonal/>
    </border>
    <border>
      <left/>
      <right/>
      <top/>
      <bottom style="double">
        <color rgb="FFFF00FF"/>
      </bottom>
      <diagonal/>
    </border>
    <border>
      <left/>
      <right/>
      <top style="double">
        <color indexed="64"/>
      </top>
      <bottom style="thin">
        <color rgb="FFFF00FF"/>
      </bottom>
      <diagonal/>
    </border>
    <border>
      <left style="thin">
        <color rgb="FFFF00FF"/>
      </left>
      <right style="thin">
        <color indexed="64"/>
      </right>
      <top style="thin">
        <color indexed="64"/>
      </top>
      <bottom style="thin">
        <color rgb="FFFF00FF"/>
      </bottom>
      <diagonal/>
    </border>
    <border>
      <left style="thin">
        <color rgb="FFFF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FF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28" fillId="0" borderId="0"/>
  </cellStyleXfs>
  <cellXfs count="2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4" fillId="0" borderId="0" xfId="0" applyFont="1"/>
    <xf numFmtId="0" fontId="0" fillId="0" borderId="14" xfId="0" applyBorder="1"/>
    <xf numFmtId="0" fontId="10" fillId="2" borderId="15" xfId="0" applyFont="1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6" xfId="0" applyBorder="1"/>
    <xf numFmtId="0" fontId="13" fillId="0" borderId="14" xfId="0" applyFont="1" applyBorder="1"/>
    <xf numFmtId="0" fontId="14" fillId="0" borderId="0" xfId="0" applyFont="1"/>
    <xf numFmtId="0" fontId="15" fillId="3" borderId="17" xfId="0" applyFont="1" applyFill="1" applyBorder="1" applyAlignment="1">
      <alignment horizontal="left"/>
    </xf>
    <xf numFmtId="0" fontId="15" fillId="3" borderId="15" xfId="0" applyFont="1" applyFill="1" applyBorder="1" applyAlignment="1">
      <alignment horizontal="center"/>
    </xf>
    <xf numFmtId="0" fontId="15" fillId="3" borderId="18" xfId="0" applyFont="1" applyFill="1" applyBorder="1" applyAlignment="1">
      <alignment horizontal="left"/>
    </xf>
    <xf numFmtId="0" fontId="15" fillId="3" borderId="19" xfId="0" applyFont="1" applyFill="1" applyBorder="1" applyAlignment="1">
      <alignment horizontal="center"/>
    </xf>
    <xf numFmtId="0" fontId="15" fillId="3" borderId="20" xfId="0" applyFont="1" applyFill="1" applyBorder="1" applyAlignment="1">
      <alignment horizontal="left"/>
    </xf>
    <xf numFmtId="0" fontId="15" fillId="3" borderId="20" xfId="0" applyFont="1" applyFill="1" applyBorder="1" applyAlignment="1">
      <alignment horizontal="center"/>
    </xf>
    <xf numFmtId="0" fontId="15" fillId="3" borderId="15" xfId="0" applyFont="1" applyFill="1" applyBorder="1" applyAlignment="1">
      <alignment horizontal="left"/>
    </xf>
    <xf numFmtId="0" fontId="15" fillId="3" borderId="19" xfId="0" applyFont="1" applyFill="1" applyBorder="1" applyAlignment="1">
      <alignment horizontal="left"/>
    </xf>
    <xf numFmtId="0" fontId="15" fillId="3" borderId="21" xfId="0" applyFont="1" applyFill="1" applyBorder="1" applyAlignment="1">
      <alignment horizontal="left"/>
    </xf>
    <xf numFmtId="0" fontId="1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9" fontId="11" fillId="2" borderId="15" xfId="1" applyFont="1" applyFill="1" applyBorder="1" applyAlignment="1">
      <alignment horizontal="center"/>
    </xf>
    <xf numFmtId="0" fontId="13" fillId="3" borderId="0" xfId="0" applyFont="1" applyFill="1"/>
    <xf numFmtId="0" fontId="13" fillId="3" borderId="22" xfId="0" applyFont="1" applyFill="1" applyBorder="1"/>
    <xf numFmtId="0" fontId="13" fillId="3" borderId="14" xfId="0" applyFont="1" applyFill="1" applyBorder="1"/>
    <xf numFmtId="0" fontId="13" fillId="3" borderId="23" xfId="0" applyFont="1" applyFill="1" applyBorder="1"/>
    <xf numFmtId="0" fontId="13" fillId="3" borderId="24" xfId="0" applyFont="1" applyFill="1" applyBorder="1"/>
    <xf numFmtId="0" fontId="13" fillId="3" borderId="25" xfId="0" applyFont="1" applyFill="1" applyBorder="1"/>
    <xf numFmtId="0" fontId="13" fillId="3" borderId="11" xfId="0" applyFont="1" applyFill="1" applyBorder="1"/>
    <xf numFmtId="0" fontId="16" fillId="0" borderId="9" xfId="0" applyFont="1" applyBorder="1"/>
    <xf numFmtId="0" fontId="26" fillId="0" borderId="0" xfId="0" applyFont="1"/>
    <xf numFmtId="0" fontId="4" fillId="0" borderId="26" xfId="0" applyFont="1" applyBorder="1"/>
    <xf numFmtId="0" fontId="8" fillId="0" borderId="5" xfId="0" applyFont="1" applyBorder="1"/>
    <xf numFmtId="0" fontId="15" fillId="3" borderId="28" xfId="0" applyFont="1" applyFill="1" applyBorder="1" applyAlignment="1">
      <alignment horizontal="left"/>
    </xf>
    <xf numFmtId="0" fontId="13" fillId="3" borderId="29" xfId="0" applyFont="1" applyFill="1" applyBorder="1"/>
    <xf numFmtId="0" fontId="15" fillId="3" borderId="30" xfId="0" applyFont="1" applyFill="1" applyBorder="1" applyAlignment="1">
      <alignment horizontal="left"/>
    </xf>
    <xf numFmtId="0" fontId="0" fillId="0" borderId="23" xfId="0" applyBorder="1"/>
    <xf numFmtId="0" fontId="0" fillId="0" borderId="24" xfId="0" applyBorder="1"/>
    <xf numFmtId="0" fontId="13" fillId="3" borderId="50" xfId="0" applyFont="1" applyFill="1" applyBorder="1"/>
    <xf numFmtId="0" fontId="13" fillId="3" borderId="31" xfId="0" applyFont="1" applyFill="1" applyBorder="1"/>
    <xf numFmtId="0" fontId="9" fillId="4" borderId="32" xfId="0" applyFont="1" applyFill="1" applyBorder="1" applyAlignment="1">
      <alignment vertical="center"/>
    </xf>
    <xf numFmtId="0" fontId="0" fillId="0" borderId="51" xfId="0" applyBorder="1"/>
    <xf numFmtId="0" fontId="0" fillId="3" borderId="14" xfId="0" applyFill="1" applyBorder="1"/>
    <xf numFmtId="0" fontId="13" fillId="11" borderId="52" xfId="0" applyFont="1" applyFill="1" applyBorder="1" applyAlignment="1">
      <alignment horizontal="left"/>
    </xf>
    <xf numFmtId="0" fontId="21" fillId="11" borderId="0" xfId="0" applyFont="1" applyFill="1" applyAlignment="1">
      <alignment horizontal="center"/>
    </xf>
    <xf numFmtId="0" fontId="21" fillId="11" borderId="22" xfId="0" applyFont="1" applyFill="1" applyBorder="1" applyAlignment="1">
      <alignment horizontal="center"/>
    </xf>
    <xf numFmtId="0" fontId="22" fillId="11" borderId="27" xfId="0" applyFont="1" applyFill="1" applyBorder="1" applyAlignment="1">
      <alignment horizontal="center"/>
    </xf>
    <xf numFmtId="0" fontId="15" fillId="11" borderId="53" xfId="0" applyFont="1" applyFill="1" applyBorder="1" applyAlignment="1">
      <alignment horizontal="left"/>
    </xf>
    <xf numFmtId="0" fontId="22" fillId="11" borderId="54" xfId="0" applyFont="1" applyFill="1" applyBorder="1" applyAlignment="1">
      <alignment horizontal="center"/>
    </xf>
    <xf numFmtId="0" fontId="13" fillId="12" borderId="9" xfId="0" applyFont="1" applyFill="1" applyBorder="1" applyAlignment="1">
      <alignment horizontal="left"/>
    </xf>
    <xf numFmtId="0" fontId="13" fillId="12" borderId="12" xfId="0" applyFont="1" applyFill="1" applyBorder="1" applyAlignment="1">
      <alignment horizontal="left"/>
    </xf>
    <xf numFmtId="0" fontId="15" fillId="12" borderId="55" xfId="0" applyFont="1" applyFill="1" applyBorder="1" applyAlignment="1">
      <alignment horizontal="left"/>
    </xf>
    <xf numFmtId="0" fontId="15" fillId="13" borderId="19" xfId="0" applyFont="1" applyFill="1" applyBorder="1" applyAlignment="1">
      <alignment horizontal="left"/>
    </xf>
    <xf numFmtId="0" fontId="15" fillId="11" borderId="18" xfId="0" applyFont="1" applyFill="1" applyBorder="1" applyAlignment="1">
      <alignment horizontal="left"/>
    </xf>
    <xf numFmtId="0" fontId="15" fillId="3" borderId="33" xfId="0" applyFont="1" applyFill="1" applyBorder="1" applyAlignment="1">
      <alignment horizontal="left"/>
    </xf>
    <xf numFmtId="0" fontId="15" fillId="3" borderId="34" xfId="0" applyFont="1" applyFill="1" applyBorder="1" applyAlignment="1">
      <alignment horizontal="left"/>
    </xf>
    <xf numFmtId="0" fontId="15" fillId="3" borderId="24" xfId="0" applyFont="1" applyFill="1" applyBorder="1" applyAlignment="1">
      <alignment horizontal="center"/>
    </xf>
    <xf numFmtId="0" fontId="20" fillId="3" borderId="23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11" fillId="2" borderId="20" xfId="0" applyFont="1" applyFill="1" applyBorder="1"/>
    <xf numFmtId="0" fontId="19" fillId="2" borderId="20" xfId="0" applyFont="1" applyFill="1" applyBorder="1"/>
    <xf numFmtId="0" fontId="13" fillId="5" borderId="28" xfId="0" applyFont="1" applyFill="1" applyBorder="1"/>
    <xf numFmtId="0" fontId="13" fillId="5" borderId="9" xfId="0" applyFont="1" applyFill="1" applyBorder="1"/>
    <xf numFmtId="0" fontId="0" fillId="3" borderId="23" xfId="0" applyFill="1" applyBorder="1"/>
    <xf numFmtId="0" fontId="0" fillId="14" borderId="16" xfId="0" applyFill="1" applyBorder="1" applyAlignment="1">
      <alignment vertical="center"/>
    </xf>
    <xf numFmtId="0" fontId="0" fillId="14" borderId="0" xfId="0" applyFill="1" applyAlignment="1">
      <alignment vertical="center" textRotation="255"/>
    </xf>
    <xf numFmtId="0" fontId="0" fillId="0" borderId="15" xfId="0" applyBorder="1"/>
    <xf numFmtId="0" fontId="27" fillId="6" borderId="0" xfId="2" applyFont="1" applyFill="1"/>
    <xf numFmtId="0" fontId="8" fillId="0" borderId="22" xfId="0" applyFont="1" applyBorder="1"/>
    <xf numFmtId="0" fontId="0" fillId="0" borderId="35" xfId="0" applyBorder="1"/>
    <xf numFmtId="0" fontId="8" fillId="0" borderId="7" xfId="0" applyFont="1" applyBorder="1"/>
    <xf numFmtId="0" fontId="8" fillId="0" borderId="36" xfId="0" applyFont="1" applyBorder="1"/>
    <xf numFmtId="0" fontId="6" fillId="0" borderId="37" xfId="0" applyFont="1" applyBorder="1"/>
    <xf numFmtId="0" fontId="15" fillId="3" borderId="27" xfId="0" applyFont="1" applyFill="1" applyBorder="1" applyAlignment="1">
      <alignment horizontal="left"/>
    </xf>
    <xf numFmtId="0" fontId="13" fillId="3" borderId="26" xfId="0" applyFont="1" applyFill="1" applyBorder="1"/>
    <xf numFmtId="0" fontId="13" fillId="3" borderId="30" xfId="0" applyFont="1" applyFill="1" applyBorder="1"/>
    <xf numFmtId="0" fontId="13" fillId="3" borderId="40" xfId="0" applyFont="1" applyFill="1" applyBorder="1"/>
    <xf numFmtId="0" fontId="13" fillId="3" borderId="18" xfId="0" applyFont="1" applyFill="1" applyBorder="1"/>
    <xf numFmtId="0" fontId="0" fillId="0" borderId="28" xfId="0" applyBorder="1"/>
    <xf numFmtId="0" fontId="0" fillId="0" borderId="0" xfId="0" applyAlignment="1">
      <alignment horizontal="right"/>
    </xf>
    <xf numFmtId="0" fontId="1" fillId="0" borderId="0" xfId="0" applyFont="1"/>
    <xf numFmtId="0" fontId="29" fillId="0" borderId="0" xfId="0" applyFont="1"/>
    <xf numFmtId="0" fontId="29" fillId="0" borderId="6" xfId="0" applyFont="1" applyBorder="1"/>
    <xf numFmtId="0" fontId="29" fillId="0" borderId="7" xfId="0" applyFont="1" applyBorder="1"/>
    <xf numFmtId="0" fontId="29" fillId="0" borderId="7" xfId="0" applyFont="1" applyBorder="1" applyAlignment="1">
      <alignment horizontal="left"/>
    </xf>
    <xf numFmtId="0" fontId="29" fillId="0" borderId="39" xfId="0" applyFont="1" applyBorder="1"/>
    <xf numFmtId="0" fontId="29" fillId="0" borderId="8" xfId="0" applyFont="1" applyBorder="1"/>
    <xf numFmtId="0" fontId="17" fillId="0" borderId="0" xfId="0" applyFont="1" applyAlignment="1">
      <alignment horizontal="center"/>
    </xf>
    <xf numFmtId="0" fontId="13" fillId="3" borderId="15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/>
    <xf numFmtId="0" fontId="0" fillId="0" borderId="7" xfId="0" applyBorder="1" applyAlignment="1">
      <alignment horizontal="right"/>
    </xf>
    <xf numFmtId="14" fontId="0" fillId="0" borderId="0" xfId="0" applyNumberFormat="1"/>
    <xf numFmtId="0" fontId="0" fillId="14" borderId="57" xfId="0" applyFill="1" applyBorder="1"/>
    <xf numFmtId="0" fontId="0" fillId="14" borderId="15" xfId="0" applyFill="1" applyBorder="1"/>
    <xf numFmtId="0" fontId="0" fillId="14" borderId="56" xfId="0" applyFill="1" applyBorder="1"/>
    <xf numFmtId="0" fontId="1" fillId="0" borderId="2" xfId="0" applyFont="1" applyBorder="1"/>
    <xf numFmtId="0" fontId="13" fillId="3" borderId="20" xfId="0" applyFont="1" applyFill="1" applyBorder="1" applyAlignment="1">
      <alignment horizontal="left"/>
    </xf>
    <xf numFmtId="0" fontId="13" fillId="3" borderId="19" xfId="0" applyFont="1" applyFill="1" applyBorder="1" applyAlignment="1">
      <alignment horizontal="left"/>
    </xf>
    <xf numFmtId="0" fontId="13" fillId="3" borderId="44" xfId="0" applyFont="1" applyFill="1" applyBorder="1" applyAlignment="1">
      <alignment horizontal="left"/>
    </xf>
    <xf numFmtId="0" fontId="13" fillId="3" borderId="45" xfId="0" applyFont="1" applyFill="1" applyBorder="1" applyAlignment="1">
      <alignment horizontal="left"/>
    </xf>
    <xf numFmtId="0" fontId="30" fillId="5" borderId="12" xfId="0" applyFont="1" applyFill="1" applyBorder="1"/>
    <xf numFmtId="0" fontId="0" fillId="14" borderId="58" xfId="0" applyFill="1" applyBorder="1"/>
    <xf numFmtId="0" fontId="15" fillId="11" borderId="52" xfId="0" applyFont="1" applyFill="1" applyBorder="1" applyAlignment="1">
      <alignment horizontal="left"/>
    </xf>
    <xf numFmtId="0" fontId="15" fillId="3" borderId="29" xfId="0" applyFont="1" applyFill="1" applyBorder="1" applyAlignment="1">
      <alignment horizontal="left"/>
    </xf>
    <xf numFmtId="0" fontId="0" fillId="14" borderId="37" xfId="0" applyFill="1" applyBorder="1"/>
    <xf numFmtId="0" fontId="15" fillId="3" borderId="37" xfId="0" applyFont="1" applyFill="1" applyBorder="1" applyAlignment="1">
      <alignment horizontal="center"/>
    </xf>
    <xf numFmtId="0" fontId="0" fillId="14" borderId="59" xfId="0" applyFill="1" applyBorder="1"/>
    <xf numFmtId="0" fontId="20" fillId="3" borderId="13" xfId="0" applyFont="1" applyFill="1" applyBorder="1" applyAlignment="1">
      <alignment horizontal="left"/>
    </xf>
    <xf numFmtId="0" fontId="20" fillId="3" borderId="0" xfId="0" applyFont="1" applyFill="1" applyAlignment="1">
      <alignment horizontal="left"/>
    </xf>
    <xf numFmtId="0" fontId="15" fillId="3" borderId="22" xfId="0" applyFont="1" applyFill="1" applyBorder="1" applyAlignment="1">
      <alignment horizontal="center"/>
    </xf>
    <xf numFmtId="0" fontId="23" fillId="0" borderId="9" xfId="0" applyFont="1" applyBorder="1" applyProtection="1">
      <protection locked="0"/>
    </xf>
    <xf numFmtId="0" fontId="24" fillId="0" borderId="9" xfId="0" applyFont="1" applyBorder="1" applyAlignment="1" applyProtection="1">
      <alignment horizontal="left"/>
      <protection locked="0"/>
    </xf>
    <xf numFmtId="0" fontId="0" fillId="0" borderId="9" xfId="0" applyBorder="1" applyProtection="1">
      <protection locked="0"/>
    </xf>
    <xf numFmtId="0" fontId="0" fillId="0" borderId="0" xfId="0" applyProtection="1">
      <protection locked="0"/>
    </xf>
    <xf numFmtId="0" fontId="3" fillId="0" borderId="9" xfId="0" applyFont="1" applyBorder="1" applyProtection="1">
      <protection locked="0"/>
    </xf>
    <xf numFmtId="0" fontId="17" fillId="0" borderId="9" xfId="0" applyFont="1" applyBorder="1" applyProtection="1">
      <protection locked="0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alignment horizontal="left"/>
      <protection locked="0"/>
    </xf>
    <xf numFmtId="22" fontId="29" fillId="0" borderId="0" xfId="0" applyNumberFormat="1" applyFont="1" applyProtection="1">
      <protection locked="0"/>
    </xf>
    <xf numFmtId="0" fontId="25" fillId="0" borderId="9" xfId="0" applyFont="1" applyBorder="1" applyProtection="1">
      <protection locked="0"/>
    </xf>
    <xf numFmtId="22" fontId="3" fillId="0" borderId="9" xfId="0" applyNumberFormat="1" applyFont="1" applyBorder="1" applyProtection="1">
      <protection locked="0"/>
    </xf>
    <xf numFmtId="0" fontId="17" fillId="0" borderId="9" xfId="0" applyFont="1" applyBorder="1" applyAlignment="1" applyProtection="1">
      <alignment horizontal="left"/>
      <protection locked="0"/>
    </xf>
    <xf numFmtId="0" fontId="0" fillId="0" borderId="7" xfId="0" applyBorder="1" applyProtection="1">
      <protection locked="0"/>
    </xf>
    <xf numFmtId="0" fontId="0" fillId="0" borderId="7" xfId="0" applyBorder="1" applyAlignment="1" applyProtection="1">
      <alignment horizontal="left"/>
      <protection locked="0"/>
    </xf>
    <xf numFmtId="0" fontId="13" fillId="20" borderId="13" xfId="0" applyFont="1" applyFill="1" applyBorder="1"/>
    <xf numFmtId="0" fontId="13" fillId="20" borderId="0" xfId="0" applyFont="1" applyFill="1"/>
    <xf numFmtId="0" fontId="12" fillId="0" borderId="25" xfId="0" applyFont="1" applyBorder="1" applyAlignment="1" applyProtection="1">
      <alignment horizontal="left" vertical="top" wrapText="1"/>
      <protection locked="0"/>
    </xf>
    <xf numFmtId="0" fontId="12" fillId="0" borderId="11" xfId="0" applyFont="1" applyBorder="1" applyAlignment="1" applyProtection="1">
      <alignment horizontal="left" vertical="top" wrapText="1"/>
      <protection locked="0"/>
    </xf>
    <xf numFmtId="0" fontId="12" fillId="0" borderId="47" xfId="0" applyFont="1" applyBorder="1" applyAlignment="1" applyProtection="1">
      <alignment horizontal="left" vertical="top" wrapText="1"/>
      <protection locked="0"/>
    </xf>
    <xf numFmtId="0" fontId="12" fillId="0" borderId="48" xfId="0" applyFont="1" applyBorder="1" applyAlignment="1" applyProtection="1">
      <alignment horizontal="left" vertical="top" wrapText="1"/>
      <protection locked="0"/>
    </xf>
    <xf numFmtId="0" fontId="12" fillId="0" borderId="49" xfId="0" applyFont="1" applyBorder="1" applyAlignment="1" applyProtection="1">
      <alignment horizontal="left" vertical="top" wrapText="1"/>
      <protection locked="0"/>
    </xf>
    <xf numFmtId="0" fontId="16" fillId="0" borderId="25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2" fontId="24" fillId="0" borderId="9" xfId="0" applyNumberFormat="1" applyFont="1" applyBorder="1" applyAlignment="1" applyProtection="1">
      <alignment horizontal="left"/>
      <protection locked="0"/>
    </xf>
    <xf numFmtId="2" fontId="25" fillId="0" borderId="9" xfId="0" applyNumberFormat="1" applyFont="1" applyBorder="1" applyAlignment="1" applyProtection="1">
      <alignment horizontal="left"/>
      <protection locked="0"/>
    </xf>
    <xf numFmtId="14" fontId="5" fillId="0" borderId="9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vertical="top" wrapText="1"/>
    </xf>
    <xf numFmtId="0" fontId="8" fillId="0" borderId="0" xfId="0" applyFont="1"/>
    <xf numFmtId="0" fontId="12" fillId="0" borderId="25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 applyProtection="1">
      <alignment horizontal="left" vertical="top" wrapText="1"/>
      <protection locked="0"/>
    </xf>
    <xf numFmtId="0" fontId="17" fillId="0" borderId="9" xfId="0" applyFont="1" applyBorder="1" applyAlignment="1" applyProtection="1">
      <alignment horizontal="left"/>
      <protection locked="0"/>
    </xf>
    <xf numFmtId="0" fontId="13" fillId="3" borderId="30" xfId="0" applyFont="1" applyFill="1" applyBorder="1" applyAlignment="1">
      <alignment horizontal="left"/>
    </xf>
    <xf numFmtId="0" fontId="13" fillId="3" borderId="18" xfId="0" applyFont="1" applyFill="1" applyBorder="1" applyAlignment="1">
      <alignment horizontal="left"/>
    </xf>
    <xf numFmtId="0" fontId="6" fillId="0" borderId="38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11" fillId="2" borderId="38" xfId="0" applyFont="1" applyFill="1" applyBorder="1" applyAlignment="1">
      <alignment horizontal="left"/>
    </xf>
    <xf numFmtId="0" fontId="0" fillId="0" borderId="17" xfId="0" applyBorder="1"/>
    <xf numFmtId="0" fontId="10" fillId="9" borderId="3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3" fillId="3" borderId="38" xfId="0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3" borderId="25" xfId="0" applyFont="1" applyFill="1" applyBorder="1" applyAlignment="1">
      <alignment horizontal="left"/>
    </xf>
    <xf numFmtId="0" fontId="13" fillId="3" borderId="29" xfId="0" applyFont="1" applyFill="1" applyBorder="1" applyAlignment="1">
      <alignment horizontal="left"/>
    </xf>
    <xf numFmtId="0" fontId="10" fillId="10" borderId="46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left"/>
    </xf>
    <xf numFmtId="0" fontId="13" fillId="3" borderId="24" xfId="0" applyFont="1" applyFill="1" applyBorder="1" applyAlignment="1">
      <alignment horizontal="left"/>
    </xf>
    <xf numFmtId="0" fontId="13" fillId="3" borderId="23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/>
    </xf>
    <xf numFmtId="0" fontId="13" fillId="3" borderId="28" xfId="0" applyFont="1" applyFill="1" applyBorder="1" applyAlignment="1">
      <alignment horizontal="left"/>
    </xf>
    <xf numFmtId="0" fontId="13" fillId="3" borderId="12" xfId="0" applyFont="1" applyFill="1" applyBorder="1" applyAlignment="1">
      <alignment horizontal="left"/>
    </xf>
    <xf numFmtId="0" fontId="10" fillId="7" borderId="46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left"/>
    </xf>
    <xf numFmtId="0" fontId="13" fillId="3" borderId="15" xfId="0" applyFont="1" applyFill="1" applyBorder="1" applyAlignment="1">
      <alignment horizontal="left"/>
    </xf>
    <xf numFmtId="0" fontId="13" fillId="3" borderId="19" xfId="0" applyFont="1" applyFill="1" applyBorder="1" applyAlignment="1">
      <alignment horizontal="left"/>
    </xf>
    <xf numFmtId="0" fontId="13" fillId="3" borderId="26" xfId="0" applyFont="1" applyFill="1" applyBorder="1" applyAlignment="1">
      <alignment horizontal="left"/>
    </xf>
    <xf numFmtId="0" fontId="9" fillId="17" borderId="27" xfId="0" applyFont="1" applyFill="1" applyBorder="1" applyAlignment="1">
      <alignment horizontal="center" vertical="center" wrapText="1"/>
    </xf>
    <xf numFmtId="0" fontId="9" fillId="17" borderId="21" xfId="0" applyFont="1" applyFill="1" applyBorder="1" applyAlignment="1">
      <alignment horizontal="center" vertical="center" wrapText="1"/>
    </xf>
    <xf numFmtId="0" fontId="9" fillId="15" borderId="43" xfId="0" applyFont="1" applyFill="1" applyBorder="1" applyAlignment="1">
      <alignment horizontal="center" vertical="center" wrapText="1"/>
    </xf>
    <xf numFmtId="0" fontId="9" fillId="15" borderId="27" xfId="0" applyFont="1" applyFill="1" applyBorder="1" applyAlignment="1">
      <alignment horizontal="center" vertical="center" wrapText="1"/>
    </xf>
    <xf numFmtId="0" fontId="9" fillId="15" borderId="2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13" fillId="3" borderId="40" xfId="0" applyFont="1" applyFill="1" applyBorder="1" applyAlignment="1">
      <alignment horizontal="center"/>
    </xf>
    <xf numFmtId="0" fontId="13" fillId="3" borderId="44" xfId="0" applyFont="1" applyFill="1" applyBorder="1" applyAlignment="1">
      <alignment horizontal="left"/>
    </xf>
    <xf numFmtId="0" fontId="13" fillId="3" borderId="45" xfId="0" applyFont="1" applyFill="1" applyBorder="1" applyAlignment="1">
      <alignment horizontal="left"/>
    </xf>
    <xf numFmtId="0" fontId="9" fillId="18" borderId="13" xfId="0" applyFont="1" applyFill="1" applyBorder="1" applyAlignment="1">
      <alignment horizontal="center" vertical="center" textRotation="255"/>
    </xf>
    <xf numFmtId="0" fontId="9" fillId="18" borderId="28" xfId="0" applyFont="1" applyFill="1" applyBorder="1" applyAlignment="1">
      <alignment horizontal="center" vertical="center" textRotation="255"/>
    </xf>
    <xf numFmtId="0" fontId="9" fillId="8" borderId="46" xfId="0" applyFont="1" applyFill="1" applyBorder="1" applyAlignment="1">
      <alignment horizontal="center" vertical="center" textRotation="255"/>
    </xf>
    <xf numFmtId="0" fontId="9" fillId="8" borderId="27" xfId="0" applyFont="1" applyFill="1" applyBorder="1" applyAlignment="1">
      <alignment horizontal="center" vertical="center" textRotation="255"/>
    </xf>
    <xf numFmtId="0" fontId="9" fillId="19" borderId="27" xfId="0" applyFont="1" applyFill="1" applyBorder="1" applyAlignment="1">
      <alignment horizontal="center" vertical="center" textRotation="255"/>
    </xf>
    <xf numFmtId="0" fontId="13" fillId="3" borderId="13" xfId="0" applyFont="1" applyFill="1" applyBorder="1" applyAlignment="1">
      <alignment horizontal="center"/>
    </xf>
    <xf numFmtId="0" fontId="13" fillId="3" borderId="0" xfId="0" applyFont="1" applyFill="1" applyAlignment="1">
      <alignment horizontal="center"/>
    </xf>
    <xf numFmtId="0" fontId="13" fillId="3" borderId="14" xfId="0" applyFont="1" applyFill="1" applyBorder="1" applyAlignment="1">
      <alignment horizontal="left"/>
    </xf>
    <xf numFmtId="0" fontId="13" fillId="3" borderId="41" xfId="0" applyFont="1" applyFill="1" applyBorder="1" applyAlignment="1">
      <alignment horizontal="left"/>
    </xf>
    <xf numFmtId="0" fontId="13" fillId="3" borderId="42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9" fillId="6" borderId="13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13" fillId="13" borderId="30" xfId="0" applyFont="1" applyFill="1" applyBorder="1" applyAlignment="1">
      <alignment horizontal="left"/>
    </xf>
    <xf numFmtId="0" fontId="13" fillId="13" borderId="18" xfId="0" applyFont="1" applyFill="1" applyBorder="1" applyAlignment="1">
      <alignment horizontal="left"/>
    </xf>
    <xf numFmtId="0" fontId="9" fillId="16" borderId="16" xfId="0" applyFont="1" applyFill="1" applyBorder="1" applyAlignment="1">
      <alignment horizontal="center" vertical="center"/>
    </xf>
    <xf numFmtId="0" fontId="9" fillId="16" borderId="0" xfId="0" applyFont="1" applyFill="1" applyAlignment="1">
      <alignment horizontal="center" vertical="center"/>
    </xf>
    <xf numFmtId="0" fontId="9" fillId="16" borderId="14" xfId="0" applyFont="1" applyFill="1" applyBorder="1" applyAlignment="1">
      <alignment horizontal="center" vertical="center"/>
    </xf>
  </cellXfs>
  <cellStyles count="4">
    <cellStyle name="Prozent" xfId="1" builtinId="5"/>
    <cellStyle name="Standard" xfId="0" builtinId="0"/>
    <cellStyle name="Standard 2" xfId="2" xr:uid="{00000000-0005-0000-0000-000002000000}"/>
    <cellStyle name="Standard 3" xfId="3" xr:uid="{00000000-0005-0000-0000-000003000000}"/>
  </cellStyles>
  <dxfs count="6"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993366"/>
      <color rgb="FFFF5050"/>
      <color rgb="FFFF6600"/>
      <color rgb="FF0000FF"/>
      <color rgb="FFFF9900"/>
      <color rgb="FF6600CC"/>
      <color rgb="FF9933FF"/>
      <color rgb="FFFF00FF"/>
      <color rgb="FFFFE7E7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Main </a:t>
            </a:r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kerogen</a:t>
            </a:r>
            <a:r>
              <a:rPr lang="de-DE" baseline="0"/>
              <a:t> groups</a:t>
            </a:r>
            <a:endParaRPr lang="de-DE"/>
          </a:p>
        </c:rich>
      </c:tx>
      <c:layout>
        <c:manualLayout>
          <c:xMode val="edge"/>
          <c:yMode val="edge"/>
          <c:x val="3.2123468226602392E-2"/>
          <c:y val="2.8852364328245377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9874481557508518E-2"/>
          <c:y val="0.34987484057032664"/>
          <c:w val="0.42100347149805128"/>
          <c:h val="0.6148420882248046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pattFill prst="lgCheck">
                <a:fgClr>
                  <a:srgbClr xmlns:mc="http://schemas.openxmlformats.org/markup-compatibility/2006" xmlns:a14="http://schemas.microsoft.com/office/drawing/2010/main" val="800000" mc:Ignorable="a14" a14:legacySpreadsheetColorIndex="16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E56-40B7-9B7C-C54E9B568057}"/>
              </c:ext>
            </c:extLst>
          </c:dPt>
          <c:dPt>
            <c:idx val="1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E56-40B7-9B7C-C54E9B568057}"/>
              </c:ext>
            </c:extLst>
          </c:dPt>
          <c:dPt>
            <c:idx val="2"/>
            <c:bubble3D val="0"/>
            <c:spPr>
              <a:solidFill>
                <a:srgbClr val="FCD5B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E56-40B7-9B7C-C54E9B568057}"/>
              </c:ext>
            </c:extLst>
          </c:dPt>
          <c:dPt>
            <c:idx val="3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E56-40B7-9B7C-C54E9B568057}"/>
              </c:ext>
            </c:extLst>
          </c:dPt>
          <c:dPt>
            <c:idx val="4"/>
            <c:bubble3D val="0"/>
            <c:spPr>
              <a:solidFill>
                <a:srgbClr val="BFBFB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E56-40B7-9B7C-C54E9B568057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FE56-40B7-9B7C-C54E9B568057}"/>
              </c:ext>
            </c:extLst>
          </c:dPt>
          <c:dPt>
            <c:idx val="6"/>
            <c:bubble3D val="0"/>
            <c:spPr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56-40B7-9B7C-C54E9B568057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dummy!$F$80:$F$86</c:f>
              <c:strCache>
                <c:ptCount val="7"/>
                <c:pt idx="0">
                  <c:v>Phytoclasts</c:v>
                </c:pt>
                <c:pt idx="1">
                  <c:v>Sporomorphs</c:v>
                </c:pt>
                <c:pt idx="2">
                  <c:v>Freshwater palynomorphs</c:v>
                </c:pt>
                <c:pt idx="3">
                  <c:v>Marine Microplankton</c:v>
                </c:pt>
                <c:pt idx="4">
                  <c:v>AOM</c:v>
                </c:pt>
                <c:pt idx="5">
                  <c:v>Zoomorphs</c:v>
                </c:pt>
                <c:pt idx="6">
                  <c:v>DOM</c:v>
                </c:pt>
              </c:strCache>
            </c:strRef>
          </c:cat>
          <c:val>
            <c:numRef>
              <c:f>dummy!$K$80:$K$86</c:f>
              <c:numCache>
                <c:formatCode>General</c:formatCode>
                <c:ptCount val="7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56-40B7-9B7C-C54E9B568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430423321267848"/>
          <c:y val="0.12134750146522948"/>
          <c:w val="0.53389715174492092"/>
          <c:h val="0.85831834127530182"/>
        </c:manualLayout>
      </c:layout>
      <c:overlay val="0"/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CC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Dinocyst morphology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53574412862742"/>
          <c:y val="6.5972445924363618E-2"/>
          <c:w val="0.49404833700755818"/>
          <c:h val="0.85069732902468875"/>
        </c:manualLayout>
      </c:layout>
      <c:barChart>
        <c:barDir val="bar"/>
        <c:grouping val="percentStacked"/>
        <c:varyColors val="0"/>
        <c:ser>
          <c:idx val="1"/>
          <c:order val="0"/>
          <c:tx>
            <c:strRef>
              <c:f>dummy!$H$66</c:f>
              <c:strCache>
                <c:ptCount val="1"/>
                <c:pt idx="0">
                  <c:v>chorat</c:v>
                </c:pt>
              </c:strCache>
            </c:strRef>
          </c:tx>
          <c:invertIfNegative val="0"/>
          <c:val>
            <c:numRef>
              <c:f>dummy!$H$67</c:f>
              <c:numCache>
                <c:formatCode>General</c:formatCode>
                <c:ptCount val="1"/>
                <c:pt idx="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F-4CDB-B985-7D146CE75BB8}"/>
            </c:ext>
          </c:extLst>
        </c:ser>
        <c:ser>
          <c:idx val="2"/>
          <c:order val="1"/>
          <c:tx>
            <c:strRef>
              <c:f>dummy!$I$66</c:f>
              <c:strCache>
                <c:ptCount val="1"/>
                <c:pt idx="0">
                  <c:v>proximochorat</c:v>
                </c:pt>
              </c:strCache>
            </c:strRef>
          </c:tx>
          <c:invertIfNegative val="0"/>
          <c:val>
            <c:numRef>
              <c:f>dummy!$I$67</c:f>
              <c:numCache>
                <c:formatCode>General</c:formatCode>
                <c:ptCount val="1"/>
                <c:pt idx="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F-4CDB-B985-7D146CE75BB8}"/>
            </c:ext>
          </c:extLst>
        </c:ser>
        <c:ser>
          <c:idx val="3"/>
          <c:order val="2"/>
          <c:tx>
            <c:strRef>
              <c:f>dummy!$J$66</c:f>
              <c:strCache>
                <c:ptCount val="1"/>
                <c:pt idx="0">
                  <c:v>proximat</c:v>
                </c:pt>
              </c:strCache>
            </c:strRef>
          </c:tx>
          <c:invertIfNegative val="0"/>
          <c:val>
            <c:numRef>
              <c:f>dummy!$J$67</c:f>
              <c:numCache>
                <c:formatCode>General</c:formatCode>
                <c:ptCount val="1"/>
                <c:pt idx="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7F-4CDB-B985-7D146CE75BB8}"/>
            </c:ext>
          </c:extLst>
        </c:ser>
        <c:ser>
          <c:idx val="4"/>
          <c:order val="3"/>
          <c:tx>
            <c:strRef>
              <c:f>dummy!$K$66</c:f>
              <c:strCache>
                <c:ptCount val="1"/>
                <c:pt idx="0">
                  <c:v>cavat</c:v>
                </c:pt>
              </c:strCache>
            </c:strRef>
          </c:tx>
          <c:invertIfNegative val="0"/>
          <c:val>
            <c:numRef>
              <c:f>dummy!$K$67</c:f>
              <c:numCache>
                <c:formatCode>General</c:formatCode>
                <c:ptCount val="1"/>
                <c:pt idx="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7F-4CDB-B985-7D146CE75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395776"/>
        <c:axId val="136397568"/>
      </c:barChart>
      <c:catAx>
        <c:axId val="136395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36397568"/>
        <c:crosses val="autoZero"/>
        <c:auto val="1"/>
        <c:lblAlgn val="ctr"/>
        <c:lblOffset val="100"/>
        <c:noMultiLvlLbl val="0"/>
      </c:catAx>
      <c:valAx>
        <c:axId val="13639756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36395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25606174228222"/>
          <c:y val="0.19791703120443277"/>
          <c:w val="0.20982174103237095"/>
          <c:h val="0.42361256926217555"/>
        </c:manualLayout>
      </c:layout>
      <c:overlay val="0"/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58337619151621E-2"/>
          <c:y val="0.41419370479615331"/>
          <c:w val="0.82997912297783105"/>
          <c:h val="0.13106616443499608"/>
        </c:manualLayout>
      </c:layout>
      <c:scatterChart>
        <c:scatterStyle val="lineMarker"/>
        <c:varyColors val="0"/>
        <c:ser>
          <c:idx val="0"/>
          <c:order val="0"/>
          <c:tx>
            <c:strRef>
              <c:f>dummy!$C$81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3"/>
            <c:spPr>
              <a:solidFill>
                <a:schemeClr val="accent1">
                  <a:lumMod val="75000"/>
                </a:schemeClr>
              </a:solidFill>
            </c:spPr>
          </c:marker>
          <c:dPt>
            <c:idx val="0"/>
            <c:marker>
              <c:symbol val="diamond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00-3958-4329-A3E3-0C161342CC1A}"/>
              </c:ext>
            </c:extLst>
          </c:dPt>
          <c:dLbls>
            <c:dLbl>
              <c:idx val="0"/>
              <c:layout>
                <c:manualLayout>
                  <c:x val="-2.9798106192460188E-2"/>
                  <c:y val="-0.12079884061443602"/>
                </c:manualLayout>
              </c:layout>
              <c:numFmt formatCode="#,##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58-4329-A3E3-0C161342CC1A}"/>
                </c:ext>
              </c:extLst>
            </c:dLbl>
            <c:numFmt formatCode="#,##0.0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dummy!$D$80</c:f>
              <c:numCache>
                <c:formatCode>General</c:formatCode>
                <c:ptCount val="1"/>
                <c:pt idx="0">
                  <c:v>#N/A</c:v>
                </c:pt>
              </c:numCache>
            </c:numRef>
          </c:xVal>
          <c:yVal>
            <c:numRef>
              <c:f>dummy!$D$81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58-4329-A3E3-0C161342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78560"/>
        <c:axId val="136580096"/>
      </c:scatterChart>
      <c:valAx>
        <c:axId val="136578560"/>
        <c:scaling>
          <c:orientation val="minMax"/>
          <c:max val="4"/>
          <c:min val="-4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36580096"/>
        <c:crosses val="autoZero"/>
        <c:crossBetween val="midCat"/>
        <c:majorUnit val="1"/>
      </c:valAx>
      <c:valAx>
        <c:axId val="136580096"/>
        <c:scaling>
          <c:orientation val="minMax"/>
          <c:max val="0"/>
          <c:min val="-1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136578560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noFill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solidFill>
                  <a:srgbClr val="000000"/>
                </a:solidFill>
                <a:latin typeface="Calibri"/>
              </a:rPr>
              <a:t>Phytoclasts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solidFill>
                  <a:srgbClr val="000000"/>
                </a:solidFill>
                <a:latin typeface="Calibri"/>
              </a:rPr>
              <a:t>size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solidFill>
                  <a:srgbClr val="000000"/>
                </a:solidFill>
                <a:latin typeface="Calibri"/>
              </a:rPr>
              <a:t>composition</a:t>
            </a:r>
          </a:p>
        </c:rich>
      </c:tx>
      <c:layout>
        <c:manualLayout>
          <c:xMode val="edge"/>
          <c:yMode val="edge"/>
          <c:x val="8.5663742224492863E-3"/>
          <c:y val="1.8422803183996795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601150266052807"/>
          <c:y val="5.4607508532423209E-2"/>
          <c:w val="0.49362572847792935"/>
          <c:h val="0.692832764505119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dummy!$F$88</c:f>
              <c:strCache>
                <c:ptCount val="1"/>
                <c:pt idx="0">
                  <c:v>20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666699" mc:Ignorable="a14" a14:legacySpreadsheetColorIndex="5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5C0-45A8-895D-5B32AB269B5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5C0-45A8-895D-5B32AB269B5A}"/>
              </c:ext>
            </c:extLst>
          </c:dPt>
          <c:dPt>
            <c:idx val="2"/>
            <c:invertIfNegative val="0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993300" mc:Ignorable="a14" a14:legacySpreadsheetColorIndex="60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5C0-45A8-895D-5B32AB269B5A}"/>
              </c:ext>
            </c:extLst>
          </c:dPt>
          <c:dPt>
            <c:idx val="3"/>
            <c:invertIfNegative val="0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993300" mc:Ignorable="a14" a14:legacySpreadsheetColorIndex="60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5C0-45A8-895D-5B32AB269B5A}"/>
              </c:ext>
            </c:extLst>
          </c:dPt>
          <c:cat>
            <c:strRef>
              <c:f>dummy!$E$89:$E$92</c:f>
              <c:strCache>
                <c:ptCount val="4"/>
                <c:pt idx="0">
                  <c:v>opaque equant</c:v>
                </c:pt>
                <c:pt idx="1">
                  <c:v>opaque blade</c:v>
                </c:pt>
                <c:pt idx="2">
                  <c:v>translucent non structured</c:v>
                </c:pt>
                <c:pt idx="3">
                  <c:v>translucent structured</c:v>
                </c:pt>
              </c:strCache>
            </c:strRef>
          </c:cat>
          <c:val>
            <c:numRef>
              <c:f>dummy!$F$89:$F$92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C0-45A8-895D-5B32AB269B5A}"/>
            </c:ext>
          </c:extLst>
        </c:ser>
        <c:ser>
          <c:idx val="1"/>
          <c:order val="1"/>
          <c:tx>
            <c:strRef>
              <c:f>dummy!$G$88</c:f>
              <c:strCache>
                <c:ptCount val="1"/>
                <c:pt idx="0">
                  <c:v>20-80</c:v>
                </c:pt>
              </c:strCache>
            </c:strRef>
          </c:tx>
          <c:spPr>
            <a:pattFill prst="lgCheck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333333" mc:Ignorable="a14" a14:legacySpreadsheetColorIndex="63"/>
              </a:bgClr>
            </a:patt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5C0-45A8-895D-5B32AB269B5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5C0-45A8-895D-5B32AB269B5A}"/>
              </c:ext>
            </c:extLst>
          </c:dPt>
          <c:dPt>
            <c:idx val="2"/>
            <c:invertIfNegative val="0"/>
            <c:bubble3D val="0"/>
            <c:spPr>
              <a:pattFill prst="lgCheck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993300" mc:Ignorable="a14" a14:legacySpreadsheetColorIndex="60"/>
                </a:bgClr>
              </a:patt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5C0-45A8-895D-5B32AB269B5A}"/>
              </c:ext>
            </c:extLst>
          </c:dPt>
          <c:dPt>
            <c:idx val="3"/>
            <c:invertIfNegative val="0"/>
            <c:bubble3D val="0"/>
            <c:spPr>
              <a:pattFill prst="lgCheck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993300" mc:Ignorable="a14" a14:legacySpreadsheetColorIndex="60"/>
                </a:bgClr>
              </a:patt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25C0-45A8-895D-5B32AB269B5A}"/>
              </c:ext>
            </c:extLst>
          </c:dPt>
          <c:cat>
            <c:strRef>
              <c:f>dummy!$E$89:$E$92</c:f>
              <c:strCache>
                <c:ptCount val="4"/>
                <c:pt idx="0">
                  <c:v>opaque equant</c:v>
                </c:pt>
                <c:pt idx="1">
                  <c:v>opaque blade</c:v>
                </c:pt>
                <c:pt idx="2">
                  <c:v>translucent non structured</c:v>
                </c:pt>
                <c:pt idx="3">
                  <c:v>translucent structured</c:v>
                </c:pt>
              </c:strCache>
            </c:strRef>
          </c:cat>
          <c:val>
            <c:numRef>
              <c:f>dummy!$G$89:$G$92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5C0-45A8-895D-5B32AB269B5A}"/>
            </c:ext>
          </c:extLst>
        </c:ser>
        <c:ser>
          <c:idx val="2"/>
          <c:order val="2"/>
          <c:tx>
            <c:strRef>
              <c:f>dummy!$H$86</c:f>
              <c:strCache>
                <c:ptCount val="1"/>
                <c:pt idx="0">
                  <c:v>&gt;80</c:v>
                </c:pt>
              </c:strCache>
            </c:strRef>
          </c:tx>
          <c:spPr>
            <a:pattFill prst="solid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333333" mc:Ignorable="a14" a14:legacySpreadsheetColorIndex="63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25C0-45A8-895D-5B32AB269B5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5C0-45A8-895D-5B32AB269B5A}"/>
              </c:ext>
            </c:extLst>
          </c:dPt>
          <c:dPt>
            <c:idx val="2"/>
            <c:invertIfNegative val="0"/>
            <c:bubble3D val="0"/>
            <c:spPr>
              <a:pattFill prst="solidDmnd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993300" mc:Ignorable="a14" a14:legacySpreadsheetColorIndex="60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25C0-45A8-895D-5B32AB269B5A}"/>
              </c:ext>
            </c:extLst>
          </c:dPt>
          <c:dPt>
            <c:idx val="3"/>
            <c:invertIfNegative val="0"/>
            <c:bubble3D val="0"/>
            <c:spPr>
              <a:pattFill prst="solidDmnd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993300" mc:Ignorable="a14" a14:legacySpreadsheetColorIndex="60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25C0-45A8-895D-5B32AB269B5A}"/>
              </c:ext>
            </c:extLst>
          </c:dPt>
          <c:cat>
            <c:strRef>
              <c:f>dummy!$E$89:$E$92</c:f>
              <c:strCache>
                <c:ptCount val="4"/>
                <c:pt idx="0">
                  <c:v>opaque equant</c:v>
                </c:pt>
                <c:pt idx="1">
                  <c:v>opaque blade</c:v>
                </c:pt>
                <c:pt idx="2">
                  <c:v>translucent non structured</c:v>
                </c:pt>
                <c:pt idx="3">
                  <c:v>translucent structured</c:v>
                </c:pt>
              </c:strCache>
            </c:strRef>
          </c:cat>
          <c:val>
            <c:numRef>
              <c:f>dummy!$H$89:$H$92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5C0-45A8-895D-5B32AB269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6682112"/>
        <c:axId val="136692096"/>
      </c:barChart>
      <c:catAx>
        <c:axId val="13668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36692096"/>
        <c:crosses val="autoZero"/>
        <c:auto val="1"/>
        <c:lblAlgn val="ctr"/>
        <c:lblOffset val="100"/>
        <c:noMultiLvlLbl val="0"/>
      </c:catAx>
      <c:valAx>
        <c:axId val="136692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36682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424557384872344"/>
          <c:y val="0.23890786378975354"/>
          <c:w val="0.15118415652588879"/>
          <c:h val="0.38566554180727414"/>
        </c:manualLayout>
      </c:layout>
      <c:overlay val="0"/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CC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Detailed Kerogen Distribution</a:t>
            </a:r>
          </a:p>
        </c:rich>
      </c:tx>
      <c:layout>
        <c:manualLayout>
          <c:xMode val="edge"/>
          <c:yMode val="edge"/>
          <c:x val="1.9345205816215121E-2"/>
          <c:y val="2.64965058763746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2552318351636527E-2"/>
          <c:y val="0.31913072990867275"/>
          <c:w val="0.45944934011920674"/>
          <c:h val="0.31023391155397734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/>
              </a:solidFill>
              <a:ln w="25400">
                <a:noFill/>
              </a:ln>
              <a:effectLst>
                <a:glow>
                  <a:schemeClr val="accent1">
                    <a:alpha val="40000"/>
                  </a:schemeClr>
                </a:glow>
              </a:effectLst>
              <a:scene3d>
                <a:camera prst="orthographicFront"/>
                <a:lightRig rig="threePt" dir="t"/>
              </a:scene3d>
            </c:spPr>
            <c:extLst>
              <c:ext xmlns:c16="http://schemas.microsoft.com/office/drawing/2014/chart" uri="{C3380CC4-5D6E-409C-BE32-E72D297353CC}">
                <c16:uniqueId val="{00000001-F1F8-4C42-8B6E-216F4951634F}"/>
              </c:ext>
            </c:extLst>
          </c:dPt>
          <c:dPt>
            <c:idx val="1"/>
            <c:bubble3D val="0"/>
            <c:spPr>
              <a:pattFill prst="dkVert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1F8-4C42-8B6E-216F4951634F}"/>
              </c:ext>
            </c:extLst>
          </c:dPt>
          <c:dPt>
            <c:idx val="2"/>
            <c:bubble3D val="0"/>
            <c:spPr>
              <a:pattFill prst="solidDmnd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1F8-4C42-8B6E-216F4951634F}"/>
              </c:ext>
            </c:extLst>
          </c:dPt>
          <c:dPt>
            <c:idx val="3"/>
            <c:bubble3D val="0"/>
            <c:spPr>
              <a:solidFill>
                <a:srgbClr val="C0504D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1F8-4C42-8B6E-216F4951634F}"/>
              </c:ext>
            </c:extLst>
          </c:dPt>
          <c:dPt>
            <c:idx val="4"/>
            <c:bubble3D val="0"/>
            <c:spPr>
              <a:pattFill prst="lgGrid">
                <a:fgClr>
                  <a:schemeClr val="accent6">
                    <a:lumMod val="60000"/>
                    <a:lumOff val="40000"/>
                  </a:schemeClr>
                </a:fgClr>
                <a:bgClr>
                  <a:srgbClr val="FFFF00"/>
                </a:bgClr>
              </a:pattFill>
              <a:ln w="12700"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1F8-4C42-8B6E-216F4951634F}"/>
              </c:ext>
            </c:extLst>
          </c:dPt>
          <c:dPt>
            <c:idx val="5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F1F8-4C42-8B6E-216F4951634F}"/>
              </c:ext>
            </c:extLst>
          </c:dPt>
          <c:dPt>
            <c:idx val="6"/>
            <c:bubble3D val="0"/>
            <c:spPr>
              <a:pattFill prst="lgGrid">
                <a:fgClr>
                  <a:schemeClr val="accent6">
                    <a:lumMod val="50000"/>
                  </a:schemeClr>
                </a:fgClr>
                <a:bgClr>
                  <a:schemeClr val="accent6">
                    <a:lumMod val="20000"/>
                    <a:lumOff val="80000"/>
                  </a:schemeClr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F1F8-4C42-8B6E-216F4951634F}"/>
              </c:ext>
            </c:extLst>
          </c:dPt>
          <c:dPt>
            <c:idx val="7"/>
            <c:bubble3D val="0"/>
            <c:spPr>
              <a:pattFill prst="narVert">
                <a:fgClr>
                  <a:srgbClr xmlns:mc="http://schemas.openxmlformats.org/markup-compatibility/2006" xmlns:a14="http://schemas.microsoft.com/office/drawing/2010/main" val="993366" mc:Ignorable="a14" a14:legacySpreadsheetColorIndex="25"/>
                </a:fgClr>
                <a:bgClr>
                  <a:schemeClr val="accent6">
                    <a:lumMod val="60000"/>
                    <a:lumOff val="40000"/>
                  </a:schemeClr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F1F8-4C42-8B6E-216F4951634F}"/>
              </c:ext>
            </c:extLst>
          </c:dPt>
          <c:dPt>
            <c:idx val="8"/>
            <c:bubble3D val="0"/>
            <c:spPr>
              <a:pattFill prst="wave">
                <a:fgClr>
                  <a:srgbClr xmlns:mc="http://schemas.openxmlformats.org/markup-compatibility/2006" xmlns:a14="http://schemas.microsoft.com/office/drawing/2010/main" val="800000" mc:Ignorable="a14" a14:legacySpreadsheetColorIndex="16"/>
                </a:fgClr>
                <a:bgClr>
                  <a:srgbClr xmlns:mc="http://schemas.openxmlformats.org/markup-compatibility/2006" xmlns:a14="http://schemas.microsoft.com/office/drawing/2010/main" val="FF6600" mc:Ignorable="a14" a14:legacySpreadsheetColorIndex="5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F1F8-4C42-8B6E-216F4951634F}"/>
              </c:ext>
            </c:extLst>
          </c:dPt>
          <c:dPt>
            <c:idx val="9"/>
            <c:bubble3D val="0"/>
            <c:spPr>
              <a:pattFill prst="dkHorz">
                <a:fgClr>
                  <a:srgbClr xmlns:mc="http://schemas.openxmlformats.org/markup-compatibility/2006" xmlns:a14="http://schemas.microsoft.com/office/drawing/2010/main" val="800000" mc:Ignorable="a14" a14:legacySpreadsheetColorIndex="16"/>
                </a:fgClr>
                <a:bgClr>
                  <a:schemeClr val="accent6">
                    <a:lumMod val="60000"/>
                    <a:lumOff val="40000"/>
                  </a:schemeClr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F1F8-4C42-8B6E-216F4951634F}"/>
              </c:ext>
            </c:extLst>
          </c:dPt>
          <c:dPt>
            <c:idx val="10"/>
            <c:bubble3D val="0"/>
            <c:spPr>
              <a:pattFill prst="lgConfetti">
                <a:fgClr>
                  <a:schemeClr val="bg1"/>
                </a:fgClr>
                <a:bgClr>
                  <a:schemeClr val="accent2">
                    <a:lumMod val="75000"/>
                  </a:schemeClr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F1F8-4C42-8B6E-216F4951634F}"/>
              </c:ext>
            </c:extLst>
          </c:dPt>
          <c:dPt>
            <c:idx val="11"/>
            <c:bubble3D val="0"/>
            <c:spPr>
              <a:solidFill>
                <a:srgbClr val="8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F1F8-4C42-8B6E-216F4951634F}"/>
              </c:ext>
            </c:extLst>
          </c:dPt>
          <c:dPt>
            <c:idx val="12"/>
            <c:bubble3D val="0"/>
            <c:spPr>
              <a:solidFill>
                <a:schemeClr val="bg2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F1F8-4C42-8B6E-216F4951634F}"/>
              </c:ext>
            </c:extLst>
          </c:dPt>
          <c:dPt>
            <c:idx val="13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B-F1F8-4C42-8B6E-216F4951634F}"/>
              </c:ext>
            </c:extLst>
          </c:dPt>
          <c:dPt>
            <c:idx val="14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D-F1F8-4C42-8B6E-216F4951634F}"/>
              </c:ext>
            </c:extLst>
          </c:dPt>
          <c:dPt>
            <c:idx val="15"/>
            <c:bubble3D val="0"/>
            <c:spPr>
              <a:solidFill>
                <a:srgbClr val="3399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F-F1F8-4C42-8B6E-216F4951634F}"/>
              </c:ext>
            </c:extLst>
          </c:dPt>
          <c:dPt>
            <c:idx val="16"/>
            <c:bubble3D val="0"/>
            <c:spPr>
              <a:solidFill>
                <a:srgbClr val="3366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1-F1F8-4C42-8B6E-216F4951634F}"/>
              </c:ext>
            </c:extLst>
          </c:dPt>
          <c:dPt>
            <c:idx val="17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3-F1F8-4C42-8B6E-216F4951634F}"/>
              </c:ext>
            </c:extLst>
          </c:dPt>
          <c:dPt>
            <c:idx val="18"/>
            <c:bubble3D val="0"/>
            <c:spPr>
              <a:solidFill>
                <a:srgbClr val="FFC000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F1F8-4C42-8B6E-216F4951634F}"/>
              </c:ext>
            </c:extLst>
          </c:dPt>
          <c:dPt>
            <c:idx val="19"/>
            <c:bubble3D val="0"/>
            <c:spPr>
              <a:pattFill prst="ltVert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7-F1F8-4C42-8B6E-216F4951634F}"/>
              </c:ext>
            </c:extLst>
          </c:dPt>
          <c:dPt>
            <c:idx val="20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9-F1F8-4C42-8B6E-216F4951634F}"/>
              </c:ext>
            </c:extLst>
          </c:dPt>
          <c:dPt>
            <c:idx val="21"/>
            <c:bubble3D val="0"/>
            <c:spPr>
              <a:pattFill prst="solidDmnd">
                <a:fgClr>
                  <a:srgbClr val="FFFF00"/>
                </a:fgClr>
                <a:bgClr>
                  <a:srgbClr val="6699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B-F1F8-4C42-8B6E-216F4951634F}"/>
              </c:ext>
            </c:extLst>
          </c:dPt>
          <c:dPt>
            <c:idx val="22"/>
            <c:bubble3D val="0"/>
            <c:spPr>
              <a:pattFill prst="solidDmnd">
                <a:fgClr>
                  <a:schemeClr val="bg1"/>
                </a:fgClr>
                <a:bgClr>
                  <a:srgbClr val="99663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D-F1F8-4C42-8B6E-216F4951634F}"/>
              </c:ext>
            </c:extLst>
          </c:dPt>
          <c:dPt>
            <c:idx val="23"/>
            <c:bubble3D val="0"/>
            <c:spPr>
              <a:pattFill prst="solidDmnd">
                <a:fgClr>
                  <a:schemeClr val="accent3">
                    <a:lumMod val="75000"/>
                  </a:schemeClr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2F-F1F8-4C42-8B6E-216F4951634F}"/>
              </c:ext>
            </c:extLst>
          </c:dPt>
          <c:dPt>
            <c:idx val="24"/>
            <c:bubble3D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1-F1F8-4C42-8B6E-216F4951634F}"/>
              </c:ext>
            </c:extLst>
          </c:dPt>
          <c:dPt>
            <c:idx val="2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3-F1F8-4C42-8B6E-216F4951634F}"/>
              </c:ext>
            </c:extLst>
          </c:dPt>
          <c:dPt>
            <c:idx val="26"/>
            <c:bubble3D val="0"/>
            <c:spPr>
              <a:solidFill>
                <a:srgbClr val="FFE7E7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5-F1F8-4C42-8B6E-216F4951634F}"/>
              </c:ext>
            </c:extLst>
          </c:dPt>
          <c:dPt>
            <c:idx val="27"/>
            <c:bubble3D val="0"/>
            <c:spPr>
              <a:pattFill prst="solidDmnd">
                <a:fgClr>
                  <a:srgbClr val="FF0000"/>
                </a:fgClr>
                <a:bgClr>
                  <a:srgbClr val="FFC0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7-F1F8-4C42-8B6E-216F4951634F}"/>
              </c:ext>
            </c:extLst>
          </c:dPt>
          <c:dPt>
            <c:idx val="28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9-F1F8-4C42-8B6E-216F4951634F}"/>
              </c:ext>
            </c:extLst>
          </c:dPt>
          <c:dPt>
            <c:idx val="29"/>
            <c:bubble3D val="0"/>
            <c:spPr>
              <a:solidFill>
                <a:srgbClr val="9933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B-F1F8-4C42-8B6E-216F4951634F}"/>
              </c:ext>
            </c:extLst>
          </c:dPt>
          <c:dPt>
            <c:idx val="30"/>
            <c:bubble3D val="0"/>
            <c:spPr>
              <a:solidFill>
                <a:srgbClr val="6600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D-F1F8-4C42-8B6E-216F4951634F}"/>
              </c:ext>
            </c:extLst>
          </c:dPt>
          <c:dPt>
            <c:idx val="3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3F-F1F8-4C42-8B6E-216F4951634F}"/>
              </c:ext>
            </c:extLst>
          </c:dPt>
          <c:dPt>
            <c:idx val="32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41-F1F8-4C42-8B6E-216F4951634F}"/>
              </c:ext>
            </c:extLst>
          </c:dPt>
          <c:dPt>
            <c:idx val="33"/>
            <c:bubble3D val="0"/>
            <c:spPr>
              <a:solidFill>
                <a:srgbClr val="FF5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45-F1F8-4C42-8B6E-216F4951634F}"/>
              </c:ext>
            </c:extLst>
          </c:dPt>
          <c:dPt>
            <c:idx val="34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46-C7C8-4CBA-BCB3-464638178296}"/>
              </c:ext>
            </c:extLst>
          </c:dPt>
          <c:dPt>
            <c:idx val="35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43-F1F8-4C42-8B6E-216F4951634F}"/>
              </c:ext>
            </c:extLst>
          </c:dPt>
          <c:cat>
            <c:strRef>
              <c:f>dummy!$N$44:$N$78</c:f>
              <c:strCache>
                <c:ptCount val="35"/>
                <c:pt idx="0">
                  <c:v>Equant</c:v>
                </c:pt>
                <c:pt idx="1">
                  <c:v>Lath</c:v>
                </c:pt>
                <c:pt idx="2">
                  <c:v>Corroded</c:v>
                </c:pt>
                <c:pt idx="3">
                  <c:v>Non Biostructured</c:v>
                </c:pt>
                <c:pt idx="4">
                  <c:v>Cuticle</c:v>
                </c:pt>
                <c:pt idx="5">
                  <c:v>Membrane</c:v>
                </c:pt>
                <c:pt idx="6">
                  <c:v>Cross hat</c:v>
                </c:pt>
                <c:pt idx="7">
                  <c:v>Striate</c:v>
                </c:pt>
                <c:pt idx="8">
                  <c:v>Striped</c:v>
                </c:pt>
                <c:pt idx="9">
                  <c:v>Banded</c:v>
                </c:pt>
                <c:pt idx="10">
                  <c:v>Pitted</c:v>
                </c:pt>
                <c:pt idx="11">
                  <c:v>Fungal Hyphae</c:v>
                </c:pt>
                <c:pt idx="12">
                  <c:v>Slcereids</c:v>
                </c:pt>
                <c:pt idx="13">
                  <c:v>fungal spore</c:v>
                </c:pt>
                <c:pt idx="14">
                  <c:v>SPORES</c:v>
                </c:pt>
                <c:pt idx="15">
                  <c:v>POLLEN grains</c:v>
                </c:pt>
                <c:pt idx="16">
                  <c:v>bisaccate grains</c:v>
                </c:pt>
                <c:pt idx="17">
                  <c:v>Paly indet</c:v>
                </c:pt>
                <c:pt idx="18">
                  <c:v>Resin</c:v>
                </c:pt>
                <c:pt idx="19">
                  <c:v>Macrophyte Tissues</c:v>
                </c:pt>
                <c:pt idx="20">
                  <c:v>AOM non flouresc.</c:v>
                </c:pt>
                <c:pt idx="21">
                  <c:v>AOM flouresc.</c:v>
                </c:pt>
                <c:pt idx="22">
                  <c:v>DOM</c:v>
                </c:pt>
                <c:pt idx="23">
                  <c:v>Microbial Mats</c:v>
                </c:pt>
                <c:pt idx="24">
                  <c:v>Botryococcus</c:v>
                </c:pt>
                <c:pt idx="25">
                  <c:v>Pediastrium</c:v>
                </c:pt>
                <c:pt idx="26">
                  <c:v>Zygnemataceaea</c:v>
                </c:pt>
                <c:pt idx="27">
                  <c:v>Algae/Bacteria</c:v>
                </c:pt>
                <c:pt idx="28">
                  <c:v>Dinocysts</c:v>
                </c:pt>
                <c:pt idx="29">
                  <c:v>Prasinophytes</c:v>
                </c:pt>
                <c:pt idx="30">
                  <c:v>Acritarchs</c:v>
                </c:pt>
                <c:pt idx="31">
                  <c:v>Foraminifera</c:v>
                </c:pt>
                <c:pt idx="32">
                  <c:v>Scolecodonts</c:v>
                </c:pt>
                <c:pt idx="33">
                  <c:v>Chitinozoa</c:v>
                </c:pt>
                <c:pt idx="34">
                  <c:v>Zooclasts indet</c:v>
                </c:pt>
              </c:strCache>
            </c:strRef>
          </c:cat>
          <c:val>
            <c:numRef>
              <c:f>dummy!$O$44:$O$78</c:f>
              <c:numCache>
                <c:formatCode>General</c:formatCode>
                <c:ptCount val="3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F1F8-4C42-8B6E-216F49516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966974108078689"/>
          <c:y val="2.6014953882397305E-2"/>
          <c:w val="0.32150199502747651"/>
          <c:h val="0.94034971032998627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chart" Target="../charts/chart2.xml"/><Relationship Id="rId7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Relationship Id="rId9" Type="http://schemas.openxmlformats.org/officeDocument/2006/relationships/image" Target="file:///I:\work\Integ%20Biostrat\Palynologie%20allgemein\Kerogenia%20final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38100</xdr:colOff>
      <xdr:row>97</xdr:row>
      <xdr:rowOff>66675</xdr:rowOff>
    </xdr:from>
    <xdr:to>
      <xdr:col>26</xdr:col>
      <xdr:colOff>38100</xdr:colOff>
      <xdr:row>102</xdr:row>
      <xdr:rowOff>38100</xdr:rowOff>
    </xdr:to>
    <xdr:sp macro="" textlink="">
      <xdr:nvSpPr>
        <xdr:cNvPr id="2" name="Line 166">
          <a:extLst>
            <a:ext uri="{FF2B5EF4-FFF2-40B4-BE49-F238E27FC236}">
              <a16:creationId xmlns:a16="http://schemas.microsoft.com/office/drawing/2014/main" id="{E8956518-720E-414E-A979-BFEAD6E6A220}"/>
            </a:ext>
          </a:extLst>
        </xdr:cNvPr>
        <xdr:cNvSpPr>
          <a:spLocks noChangeShapeType="1"/>
        </xdr:cNvSpPr>
      </xdr:nvSpPr>
      <xdr:spPr bwMode="auto">
        <a:xfrm>
          <a:off x="11325225" y="19192875"/>
          <a:ext cx="0" cy="78105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107763" dir="135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47625</xdr:colOff>
      <xdr:row>90</xdr:row>
      <xdr:rowOff>38100</xdr:rowOff>
    </xdr:from>
    <xdr:to>
      <xdr:col>7</xdr:col>
      <xdr:colOff>257175</xdr:colOff>
      <xdr:row>107</xdr:row>
      <xdr:rowOff>66675</xdr:rowOff>
    </xdr:to>
    <xdr:graphicFrame macro="">
      <xdr:nvGraphicFramePr>
        <xdr:cNvPr id="3" name="Diagramm 16">
          <a:extLst>
            <a:ext uri="{FF2B5EF4-FFF2-40B4-BE49-F238E27FC236}">
              <a16:creationId xmlns:a16="http://schemas.microsoft.com/office/drawing/2014/main" id="{D31D1A26-AA8F-4E65-BEA9-BD3B4AC262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336928</xdr:colOff>
      <xdr:row>10</xdr:row>
      <xdr:rowOff>107340</xdr:rowOff>
    </xdr:from>
    <xdr:to>
      <xdr:col>10</xdr:col>
      <xdr:colOff>310780</xdr:colOff>
      <xdr:row>36</xdr:row>
      <xdr:rowOff>49541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A6DB4D6-E703-48AD-90C9-BE867C815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13178" y="1998733"/>
          <a:ext cx="5811316" cy="43373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14617</xdr:colOff>
      <xdr:row>73</xdr:row>
      <xdr:rowOff>49165</xdr:rowOff>
    </xdr:from>
    <xdr:to>
      <xdr:col>11</xdr:col>
      <xdr:colOff>2436</xdr:colOff>
      <xdr:row>89</xdr:row>
      <xdr:rowOff>65254</xdr:rowOff>
    </xdr:to>
    <xdr:graphicFrame macro="">
      <xdr:nvGraphicFramePr>
        <xdr:cNvPr id="5" name="Diagramm 15">
          <a:extLst>
            <a:ext uri="{FF2B5EF4-FFF2-40B4-BE49-F238E27FC236}">
              <a16:creationId xmlns:a16="http://schemas.microsoft.com/office/drawing/2014/main" id="{531200E5-EC7A-423B-A838-7CF6F69308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180975</xdr:colOff>
      <xdr:row>98</xdr:row>
      <xdr:rowOff>38100</xdr:rowOff>
    </xdr:from>
    <xdr:to>
      <xdr:col>30</xdr:col>
      <xdr:colOff>0</xdr:colOff>
      <xdr:row>101</xdr:row>
      <xdr:rowOff>76200</xdr:rowOff>
    </xdr:to>
    <xdr:graphicFrame macro="">
      <xdr:nvGraphicFramePr>
        <xdr:cNvPr id="6" name="Diagramm 29">
          <a:extLst>
            <a:ext uri="{FF2B5EF4-FFF2-40B4-BE49-F238E27FC236}">
              <a16:creationId xmlns:a16="http://schemas.microsoft.com/office/drawing/2014/main" id="{A3DAC82D-C6BA-4568-8229-48B96D51C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2757</xdr:colOff>
      <xdr:row>96</xdr:row>
      <xdr:rowOff>33617</xdr:rowOff>
    </xdr:from>
    <xdr:to>
      <xdr:col>30</xdr:col>
      <xdr:colOff>100853</xdr:colOff>
      <xdr:row>97</xdr:row>
      <xdr:rowOff>137393</xdr:rowOff>
    </xdr:to>
    <xdr:sp macro="" textlink="">
      <xdr:nvSpPr>
        <xdr:cNvPr id="7" name="Rechtwinkliges Dreieck 6">
          <a:extLst>
            <a:ext uri="{FF2B5EF4-FFF2-40B4-BE49-F238E27FC236}">
              <a16:creationId xmlns:a16="http://schemas.microsoft.com/office/drawing/2014/main" id="{6682BE1C-07D1-4E2E-8578-4FB6D308C3DF}"/>
            </a:ext>
          </a:extLst>
        </xdr:cNvPr>
        <xdr:cNvSpPr/>
      </xdr:nvSpPr>
      <xdr:spPr bwMode="auto">
        <a:xfrm flipV="1">
          <a:off x="10385007" y="18997892"/>
          <a:ext cx="1984046" cy="265701"/>
        </a:xfrm>
        <a:prstGeom prst="rtTriangle">
          <a:avLst/>
        </a:prstGeom>
        <a:gradFill>
          <a:gsLst>
            <a:gs pos="0">
              <a:schemeClr val="accent6">
                <a:lumMod val="75000"/>
              </a:schemeClr>
            </a:gs>
            <a:gs pos="50000">
              <a:schemeClr val="accent5">
                <a:lumMod val="20000"/>
                <a:lumOff val="80000"/>
              </a:schemeClr>
            </a:gs>
            <a:gs pos="100000">
              <a:schemeClr val="accent5">
                <a:lumMod val="40000"/>
                <a:lumOff val="60000"/>
              </a:schemeClr>
            </a:gs>
          </a:gsLst>
          <a:lin ang="0" scaled="0"/>
        </a:gra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64">
              <a:gamma/>
              <a:shade val="60000"/>
              <a:invGamma/>
            </a:srgbClr>
          </a:prstShdw>
        </a:effectLst>
      </xdr:spPr>
      <xdr:txBody>
        <a:bodyPr vertOverflow="clip" horzOverflow="clip" wrap="square" lIns="18288" tIns="0" rIns="0" bIns="0" rtlCol="0" anchor="t" upright="1"/>
        <a:lstStyle/>
        <a:p>
          <a:endParaRPr lang="de-DE"/>
        </a:p>
      </xdr:txBody>
    </xdr:sp>
    <xdr:clientData/>
  </xdr:twoCellAnchor>
  <xdr:twoCellAnchor>
    <xdr:from>
      <xdr:col>21</xdr:col>
      <xdr:colOff>1681</xdr:colOff>
      <xdr:row>101</xdr:row>
      <xdr:rowOff>135031</xdr:rowOff>
    </xdr:from>
    <xdr:to>
      <xdr:col>30</xdr:col>
      <xdr:colOff>19050</xdr:colOff>
      <xdr:row>103</xdr:row>
      <xdr:rowOff>58831</xdr:rowOff>
    </xdr:to>
    <xdr:sp macro="" textlink="">
      <xdr:nvSpPr>
        <xdr:cNvPr id="8" name="Rechtwinkliges Dreieck 31">
          <a:extLst>
            <a:ext uri="{FF2B5EF4-FFF2-40B4-BE49-F238E27FC236}">
              <a16:creationId xmlns:a16="http://schemas.microsoft.com/office/drawing/2014/main" id="{44515655-524C-4330-B947-39E89176407B}"/>
            </a:ext>
          </a:extLst>
        </xdr:cNvPr>
        <xdr:cNvSpPr>
          <a:spLocks noChangeArrowheads="1"/>
        </xdr:cNvSpPr>
      </xdr:nvSpPr>
      <xdr:spPr bwMode="auto">
        <a:xfrm flipH="1">
          <a:off x="10383931" y="19908931"/>
          <a:ext cx="1903319" cy="247650"/>
        </a:xfrm>
        <a:prstGeom prst="rtTriangle">
          <a:avLst/>
        </a:prstGeom>
        <a:gradFill rotWithShape="0">
          <a:gsLst>
            <a:gs pos="0">
              <a:srgbClr val="B7DEE8"/>
            </a:gs>
            <a:gs pos="100000">
              <a:srgbClr xmlns:mc="http://schemas.openxmlformats.org/markup-compatibility/2006" xmlns:a14="http://schemas.microsoft.com/office/drawing/2010/main" val="0000FF" mc:Ignorable="a14" a14:legacySpreadsheetColorIndex="12"/>
            </a:gs>
          </a:gsLst>
          <a:lin ang="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prstShdw prst="shdw17" dist="17961" dir="2700000">
            <a:srgbClr val="000000"/>
          </a:prstShdw>
        </a:effectLst>
      </xdr:spPr>
    </xdr:sp>
    <xdr:clientData/>
  </xdr:twoCellAnchor>
  <xdr:twoCellAnchor>
    <xdr:from>
      <xdr:col>2</xdr:col>
      <xdr:colOff>0</xdr:colOff>
      <xdr:row>58</xdr:row>
      <xdr:rowOff>0</xdr:rowOff>
    </xdr:from>
    <xdr:to>
      <xdr:col>2</xdr:col>
      <xdr:colOff>504825</xdr:colOff>
      <xdr:row>58</xdr:row>
      <xdr:rowOff>0</xdr:rowOff>
    </xdr:to>
    <xdr:sp macro="" textlink="">
      <xdr:nvSpPr>
        <xdr:cNvPr id="9" name="Line 15">
          <a:extLst>
            <a:ext uri="{FF2B5EF4-FFF2-40B4-BE49-F238E27FC236}">
              <a16:creationId xmlns:a16="http://schemas.microsoft.com/office/drawing/2014/main" id="{83F4DEBC-7895-497B-9B5C-E5F115DD10BF}"/>
            </a:ext>
          </a:extLst>
        </xdr:cNvPr>
        <xdr:cNvSpPr>
          <a:spLocks noChangeShapeType="1"/>
        </xdr:cNvSpPr>
      </xdr:nvSpPr>
      <xdr:spPr bwMode="auto">
        <a:xfrm>
          <a:off x="466725" y="11344275"/>
          <a:ext cx="504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107763" dir="135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609600</xdr:colOff>
      <xdr:row>58</xdr:row>
      <xdr:rowOff>0</xdr:rowOff>
    </xdr:from>
    <xdr:to>
      <xdr:col>3</xdr:col>
      <xdr:colOff>28575</xdr:colOff>
      <xdr:row>58</xdr:row>
      <xdr:rowOff>0</xdr:rowOff>
    </xdr:to>
    <xdr:sp macro="" textlink="">
      <xdr:nvSpPr>
        <xdr:cNvPr id="10" name="Line 16">
          <a:extLst>
            <a:ext uri="{FF2B5EF4-FFF2-40B4-BE49-F238E27FC236}">
              <a16:creationId xmlns:a16="http://schemas.microsoft.com/office/drawing/2014/main" id="{D779323B-A55E-4D8B-9E4A-E29C76CC91F7}"/>
            </a:ext>
          </a:extLst>
        </xdr:cNvPr>
        <xdr:cNvSpPr>
          <a:spLocks noChangeShapeType="1"/>
        </xdr:cNvSpPr>
      </xdr:nvSpPr>
      <xdr:spPr bwMode="auto">
        <a:xfrm>
          <a:off x="1076325" y="11344275"/>
          <a:ext cx="504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107763" dir="135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57150</xdr:colOff>
      <xdr:row>45</xdr:row>
      <xdr:rowOff>0</xdr:rowOff>
    </xdr:from>
    <xdr:to>
      <xdr:col>2</xdr:col>
      <xdr:colOff>190500</xdr:colOff>
      <xdr:row>55</xdr:row>
      <xdr:rowOff>219075</xdr:rowOff>
    </xdr:to>
    <xdr:sp macro="" textlink="">
      <xdr:nvSpPr>
        <xdr:cNvPr id="11" name="Text Box 17">
          <a:extLst>
            <a:ext uri="{FF2B5EF4-FFF2-40B4-BE49-F238E27FC236}">
              <a16:creationId xmlns:a16="http://schemas.microsoft.com/office/drawing/2014/main" id="{B2DFD67B-DC4B-4BC8-9153-D7B28EBFB1D7}"/>
            </a:ext>
          </a:extLst>
        </xdr:cNvPr>
        <xdr:cNvSpPr txBox="1">
          <a:spLocks noChangeArrowheads="1"/>
        </xdr:cNvSpPr>
      </xdr:nvSpPr>
      <xdr:spPr bwMode="auto">
        <a:xfrm>
          <a:off x="523875" y="8124825"/>
          <a:ext cx="133350" cy="2695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17961" dir="2700000" algn="ctr" rotWithShape="0">
                  <a:srgbClr xmlns:mc="http://schemas.openxmlformats.org/markup-compatibility/2006" val="997A5C" mc:Ignorable="a14" a14:legacySpreadsheetColorIndex="47">
                    <a:gamma/>
                    <a:shade val="60000"/>
                    <a:invGamma/>
                  </a:srgbClr>
                </a:outerShdw>
              </a:effectLst>
            </a14:hiddenEffects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993300"/>
              </a:solidFill>
              <a:latin typeface="Arial"/>
              <a:cs typeface="Arial"/>
            </a:rPr>
            <a:t>t   e     r     r     e     s     t     r     i     a  l</a:t>
          </a:r>
          <a:endParaRPr lang="de-DE"/>
        </a:p>
      </xdr:txBody>
    </xdr:sp>
    <xdr:clientData/>
  </xdr:twoCellAnchor>
  <xdr:twoCellAnchor>
    <xdr:from>
      <xdr:col>2</xdr:col>
      <xdr:colOff>213588</xdr:colOff>
      <xdr:row>60</xdr:row>
      <xdr:rowOff>215348</xdr:rowOff>
    </xdr:from>
    <xdr:to>
      <xdr:col>2</xdr:col>
      <xdr:colOff>389283</xdr:colOff>
      <xdr:row>71</xdr:row>
      <xdr:rowOff>165654</xdr:rowOff>
    </xdr:to>
    <xdr:sp macro="" textlink="">
      <xdr:nvSpPr>
        <xdr:cNvPr id="12" name="Text Box 18">
          <a:extLst>
            <a:ext uri="{FF2B5EF4-FFF2-40B4-BE49-F238E27FC236}">
              <a16:creationId xmlns:a16="http://schemas.microsoft.com/office/drawing/2014/main" id="{F0E50365-B9E9-495C-AF16-0A6CD0E2654C}"/>
            </a:ext>
          </a:extLst>
        </xdr:cNvPr>
        <xdr:cNvSpPr txBox="1">
          <a:spLocks noChangeArrowheads="1"/>
        </xdr:cNvSpPr>
      </xdr:nvSpPr>
      <xdr:spPr bwMode="auto">
        <a:xfrm>
          <a:off x="677414" y="12183718"/>
          <a:ext cx="175695" cy="2683566"/>
        </a:xfrm>
        <a:prstGeom prst="rect">
          <a:avLst/>
        </a:prstGeom>
        <a:noFill/>
        <a:ln>
          <a:noFill/>
        </a:ln>
        <a:effectLst/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chemeClr val="bg1"/>
              </a:solidFill>
              <a:latin typeface="Arial"/>
              <a:cs typeface="Arial"/>
            </a:rPr>
            <a:t>m    a    r     i    n    e            </a:t>
          </a:r>
          <a:r>
            <a:rPr lang="de-DE" sz="900" b="1" i="0" u="none" strike="noStrike" baseline="0">
              <a:solidFill>
                <a:srgbClr val="3366FF"/>
              </a:solidFill>
              <a:latin typeface="Arial"/>
              <a:cs typeface="Arial"/>
            </a:rPr>
            <a:t>freshwater</a:t>
          </a:r>
          <a:endParaRPr lang="de-DE" sz="900"/>
        </a:p>
      </xdr:txBody>
    </xdr:sp>
    <xdr:clientData/>
  </xdr:twoCellAnchor>
  <xdr:twoCellAnchor>
    <xdr:from>
      <xdr:col>2</xdr:col>
      <xdr:colOff>409575</xdr:colOff>
      <xdr:row>43</xdr:row>
      <xdr:rowOff>0</xdr:rowOff>
    </xdr:from>
    <xdr:to>
      <xdr:col>3</xdr:col>
      <xdr:colOff>0</xdr:colOff>
      <xdr:row>55</xdr:row>
      <xdr:rowOff>9525</xdr:rowOff>
    </xdr:to>
    <xdr:sp macro="" textlink="">
      <xdr:nvSpPr>
        <xdr:cNvPr id="13" name="Text Box 19">
          <a:extLst>
            <a:ext uri="{FF2B5EF4-FFF2-40B4-BE49-F238E27FC236}">
              <a16:creationId xmlns:a16="http://schemas.microsoft.com/office/drawing/2014/main" id="{9188F9F4-2BF7-4738-A0F7-5CD594153E24}"/>
            </a:ext>
          </a:extLst>
        </xdr:cNvPr>
        <xdr:cNvSpPr txBox="1">
          <a:spLocks noChangeArrowheads="1"/>
        </xdr:cNvSpPr>
      </xdr:nvSpPr>
      <xdr:spPr bwMode="auto">
        <a:xfrm>
          <a:off x="876300" y="7629525"/>
          <a:ext cx="676275" cy="2981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64">
              <a:gamma/>
              <a:shade val="60000"/>
              <a:invGamma/>
            </a:srgbClr>
          </a:prstShdw>
        </a:effec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de-DE" sz="1000">
              <a:latin typeface="+mn-lt"/>
              <a:ea typeface="+mn-ea"/>
              <a:cs typeface="+mn-cs"/>
            </a:rPr>
            <a:t>Phytoclasts</a:t>
          </a:r>
        </a:p>
      </xdr:txBody>
    </xdr:sp>
    <xdr:clientData/>
  </xdr:twoCellAnchor>
  <xdr:twoCellAnchor>
    <xdr:from>
      <xdr:col>2</xdr:col>
      <xdr:colOff>409575</xdr:colOff>
      <xdr:row>62</xdr:row>
      <xdr:rowOff>0</xdr:rowOff>
    </xdr:from>
    <xdr:to>
      <xdr:col>3</xdr:col>
      <xdr:colOff>0</xdr:colOff>
      <xdr:row>70</xdr:row>
      <xdr:rowOff>228600</xdr:rowOff>
    </xdr:to>
    <xdr:sp macro="" textlink="">
      <xdr:nvSpPr>
        <xdr:cNvPr id="14" name="Text Box 20">
          <a:extLst>
            <a:ext uri="{FF2B5EF4-FFF2-40B4-BE49-F238E27FC236}">
              <a16:creationId xmlns:a16="http://schemas.microsoft.com/office/drawing/2014/main" id="{8BF5D1C0-325C-4E3A-B539-4D5D862E572C}"/>
            </a:ext>
          </a:extLst>
        </xdr:cNvPr>
        <xdr:cNvSpPr txBox="1">
          <a:spLocks noChangeArrowheads="1"/>
        </xdr:cNvSpPr>
      </xdr:nvSpPr>
      <xdr:spPr bwMode="auto">
        <a:xfrm>
          <a:off x="876300" y="12334875"/>
          <a:ext cx="676275" cy="2209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64">
              <a:gamma/>
              <a:shade val="60000"/>
              <a:invGamma/>
            </a:srgbClr>
          </a:prstShdw>
        </a:effectLst>
      </xdr:spPr>
      <xdr:txBody>
        <a:bodyPr vertOverflow="clip" vert="horz" wrap="square" lIns="27432" tIns="0" rIns="27432" bIns="0" anchor="ctr" upright="1"/>
        <a:lstStyle/>
        <a:p>
          <a:pPr algn="ctr" rtl="0">
            <a:defRPr sz="1000"/>
          </a:pPr>
          <a:r>
            <a:rPr lang="de-DE"/>
            <a:t>Marine/</a:t>
          </a:r>
        </a:p>
        <a:p>
          <a:pPr algn="ctr" rtl="0">
            <a:defRPr sz="1000"/>
          </a:pPr>
          <a:r>
            <a:rPr lang="de-DE"/>
            <a:t>aquatic</a:t>
          </a:r>
        </a:p>
        <a:p>
          <a:pPr algn="ctr" rtl="0">
            <a:defRPr sz="1000"/>
          </a:pPr>
          <a:r>
            <a:rPr lang="de-DE"/>
            <a:t> palyno-morphs</a:t>
          </a:r>
        </a:p>
      </xdr:txBody>
    </xdr:sp>
    <xdr:clientData/>
  </xdr:twoCellAnchor>
  <xdr:twoCellAnchor>
    <xdr:from>
      <xdr:col>2</xdr:col>
      <xdr:colOff>413147</xdr:colOff>
      <xdr:row>71</xdr:row>
      <xdr:rowOff>0</xdr:rowOff>
    </xdr:from>
    <xdr:to>
      <xdr:col>3</xdr:col>
      <xdr:colOff>3572</xdr:colOff>
      <xdr:row>72</xdr:row>
      <xdr:rowOff>0</xdr:rowOff>
    </xdr:to>
    <xdr:sp macro="" textlink="">
      <xdr:nvSpPr>
        <xdr:cNvPr id="15" name="Text Box 21">
          <a:extLst>
            <a:ext uri="{FF2B5EF4-FFF2-40B4-BE49-F238E27FC236}">
              <a16:creationId xmlns:a16="http://schemas.microsoft.com/office/drawing/2014/main" id="{1E992F2F-3651-4090-A8FC-36B895623C31}"/>
            </a:ext>
          </a:extLst>
        </xdr:cNvPr>
        <xdr:cNvSpPr txBox="1">
          <a:spLocks noChangeArrowheads="1"/>
        </xdr:cNvSpPr>
      </xdr:nvSpPr>
      <xdr:spPr bwMode="auto">
        <a:xfrm>
          <a:off x="879872" y="14563725"/>
          <a:ext cx="67627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64">
              <a:gamma/>
              <a:shade val="60000"/>
              <a:invGamma/>
            </a:srgbClr>
          </a:prstShdw>
        </a:effec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1" i="0" u="none" strike="noStrike" baseline="0">
              <a:solidFill>
                <a:srgbClr val="000000"/>
              </a:solidFill>
              <a:latin typeface="Courier"/>
            </a:rPr>
            <a:t>OTHER</a:t>
          </a:r>
          <a:endParaRPr lang="de-DE"/>
        </a:p>
      </xdr:txBody>
    </xdr:sp>
    <xdr:clientData/>
  </xdr:twoCellAnchor>
  <xdr:twoCellAnchor>
    <xdr:from>
      <xdr:col>2</xdr:col>
      <xdr:colOff>409575</xdr:colOff>
      <xdr:row>58</xdr:row>
      <xdr:rowOff>9525</xdr:rowOff>
    </xdr:from>
    <xdr:to>
      <xdr:col>3</xdr:col>
      <xdr:colOff>0</xdr:colOff>
      <xdr:row>61</xdr:row>
      <xdr:rowOff>238125</xdr:rowOff>
    </xdr:to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608172F1-DCB3-4346-BD82-83B5F98658D7}"/>
            </a:ext>
          </a:extLst>
        </xdr:cNvPr>
        <xdr:cNvSpPr txBox="1">
          <a:spLocks noChangeArrowheads="1"/>
        </xdr:cNvSpPr>
      </xdr:nvSpPr>
      <xdr:spPr bwMode="auto">
        <a:xfrm>
          <a:off x="876300" y="11353800"/>
          <a:ext cx="676275" cy="971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64">
              <a:gamma/>
              <a:shade val="60000"/>
              <a:invGamma/>
            </a:srgbClr>
          </a:prstShdw>
        </a:effectLst>
      </xdr:spPr>
      <xdr:txBody>
        <a:bodyPr vertOverflow="clip" wrap="square" lIns="27432" tIns="18288" rIns="27432" bIns="18288" anchor="ctr" upright="1"/>
        <a:lstStyle/>
        <a:p>
          <a:pPr marL="0" indent="0" algn="ctr" rtl="0">
            <a:lnSpc>
              <a:spcPts val="700"/>
            </a:lnSpc>
            <a:defRPr sz="1000"/>
          </a:pPr>
          <a:r>
            <a:rPr lang="de-DE" sz="1000">
              <a:latin typeface="+mn-lt"/>
              <a:ea typeface="+mn-ea"/>
              <a:cs typeface="+mn-cs"/>
            </a:rPr>
            <a:t>Un-structured organic matter</a:t>
          </a:r>
        </a:p>
      </xdr:txBody>
    </xdr:sp>
    <xdr:clientData/>
  </xdr:twoCellAnchor>
  <xdr:twoCellAnchor>
    <xdr:from>
      <xdr:col>25</xdr:col>
      <xdr:colOff>76200</xdr:colOff>
      <xdr:row>83</xdr:row>
      <xdr:rowOff>19050</xdr:rowOff>
    </xdr:from>
    <xdr:to>
      <xdr:col>31</xdr:col>
      <xdr:colOff>619125</xdr:colOff>
      <xdr:row>85</xdr:row>
      <xdr:rowOff>123825</xdr:rowOff>
    </xdr:to>
    <xdr:sp macro="" textlink="">
      <xdr:nvSpPr>
        <xdr:cNvPr id="18" name="Freeform 28">
          <a:extLst>
            <a:ext uri="{FF2B5EF4-FFF2-40B4-BE49-F238E27FC236}">
              <a16:creationId xmlns:a16="http://schemas.microsoft.com/office/drawing/2014/main" id="{44EBB9A4-F5C9-49D0-BBC7-69C0DB840814}"/>
            </a:ext>
          </a:extLst>
        </xdr:cNvPr>
        <xdr:cNvSpPr>
          <a:spLocks/>
        </xdr:cNvSpPr>
      </xdr:nvSpPr>
      <xdr:spPr bwMode="auto">
        <a:xfrm>
          <a:off x="11182350" y="16735425"/>
          <a:ext cx="2466975" cy="428625"/>
        </a:xfrm>
        <a:custGeom>
          <a:avLst/>
          <a:gdLst>
            <a:gd name="T0" fmla="*/ 0 w 249"/>
            <a:gd name="T1" fmla="*/ 2147483647 h 45"/>
            <a:gd name="T2" fmla="*/ 2147483647 w 249"/>
            <a:gd name="T3" fmla="*/ 0 h 45"/>
            <a:gd name="T4" fmla="*/ 2147483647 w 249"/>
            <a:gd name="T5" fmla="*/ 0 h 45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249" h="45">
              <a:moveTo>
                <a:pt x="0" y="45"/>
              </a:moveTo>
              <a:lnTo>
                <a:pt x="69" y="0"/>
              </a:lnTo>
              <a:lnTo>
                <a:pt x="249" y="0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17961" dir="2700000" algn="ctr" rotWithShape="0">
                  <a:srgbClr val="1F3D99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323850</xdr:colOff>
      <xdr:row>90</xdr:row>
      <xdr:rowOff>38099</xdr:rowOff>
    </xdr:from>
    <xdr:to>
      <xdr:col>19</xdr:col>
      <xdr:colOff>95250</xdr:colOff>
      <xdr:row>107</xdr:row>
      <xdr:rowOff>66674</xdr:rowOff>
    </xdr:to>
    <xdr:graphicFrame macro="">
      <xdr:nvGraphicFramePr>
        <xdr:cNvPr id="19" name="Diagramm 29">
          <a:extLst>
            <a:ext uri="{FF2B5EF4-FFF2-40B4-BE49-F238E27FC236}">
              <a16:creationId xmlns:a16="http://schemas.microsoft.com/office/drawing/2014/main" id="{45DC77BB-B3AB-4907-BD2C-FD25BA03AD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61763</xdr:colOff>
      <xdr:row>40</xdr:row>
      <xdr:rowOff>61887</xdr:rowOff>
    </xdr:from>
    <xdr:to>
      <xdr:col>32</xdr:col>
      <xdr:colOff>16832</xdr:colOff>
      <xdr:row>89</xdr:row>
      <xdr:rowOff>69041</xdr:rowOff>
    </xdr:to>
    <xdr:graphicFrame macro="">
      <xdr:nvGraphicFramePr>
        <xdr:cNvPr id="20" name="Diagramm 6">
          <a:extLst>
            <a:ext uri="{FF2B5EF4-FFF2-40B4-BE49-F238E27FC236}">
              <a16:creationId xmlns:a16="http://schemas.microsoft.com/office/drawing/2014/main" id="{06B7E101-E971-4179-A811-3168A2C728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409575</xdr:colOff>
      <xdr:row>55</xdr:row>
      <xdr:rowOff>19050</xdr:rowOff>
    </xdr:from>
    <xdr:to>
      <xdr:col>3</xdr:col>
      <xdr:colOff>0</xdr:colOff>
      <xdr:row>58</xdr:row>
      <xdr:rowOff>9525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C0C78640-EE05-4082-B86F-3487B93BA677}"/>
            </a:ext>
          </a:extLst>
        </xdr:cNvPr>
        <xdr:cNvSpPr txBox="1">
          <a:spLocks noChangeArrowheads="1"/>
        </xdr:cNvSpPr>
      </xdr:nvSpPr>
      <xdr:spPr bwMode="auto">
        <a:xfrm>
          <a:off x="876300" y="10620375"/>
          <a:ext cx="67627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64">
              <a:gamma/>
              <a:shade val="60000"/>
              <a:invGamma/>
            </a:srgbClr>
          </a:prstShdw>
        </a:effectLst>
      </xdr:spPr>
      <xdr:txBody>
        <a:bodyPr vertOverflow="clip" vert="horz" wrap="square" lIns="27432" tIns="0" rIns="27432" bIns="0" anchor="ctr" upright="1"/>
        <a:lstStyle/>
        <a:p>
          <a:pPr algn="ctr" rtl="0">
            <a:defRPr sz="1000"/>
          </a:pPr>
          <a:r>
            <a:rPr lang="de-DE"/>
            <a:t>Terrestrial palyno-morphs</a:t>
          </a: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33</xdr:col>
      <xdr:colOff>0</xdr:colOff>
      <xdr:row>38</xdr:row>
      <xdr:rowOff>0</xdr:rowOff>
    </xdr:to>
    <xdr:sp macro="" textlink="">
      <xdr:nvSpPr>
        <xdr:cNvPr id="22" name="Rectangle 16">
          <a:extLst>
            <a:ext uri="{FF2B5EF4-FFF2-40B4-BE49-F238E27FC236}">
              <a16:creationId xmlns:a16="http://schemas.microsoft.com/office/drawing/2014/main" id="{07EC5EFE-055F-4E74-84A7-E40E6120387D}"/>
            </a:ext>
          </a:extLst>
        </xdr:cNvPr>
        <xdr:cNvSpPr>
          <a:spLocks noChangeArrowheads="1"/>
        </xdr:cNvSpPr>
      </xdr:nvSpPr>
      <xdr:spPr bwMode="auto">
        <a:xfrm>
          <a:off x="6877050" y="1704975"/>
          <a:ext cx="7010400" cy="480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12</xdr:col>
      <xdr:colOff>491851</xdr:colOff>
      <xdr:row>10</xdr:row>
      <xdr:rowOff>114508</xdr:rowOff>
    </xdr:from>
    <xdr:to>
      <xdr:col>31</xdr:col>
      <xdr:colOff>174351</xdr:colOff>
      <xdr:row>36</xdr:row>
      <xdr:rowOff>42373</xdr:rowOff>
    </xdr:to>
    <xdr:pic>
      <xdr:nvPicPr>
        <xdr:cNvPr id="23" name="Grafik 3">
          <a:extLst>
            <a:ext uri="{FF2B5EF4-FFF2-40B4-BE49-F238E27FC236}">
              <a16:creationId xmlns:a16="http://schemas.microsoft.com/office/drawing/2014/main" id="{785B4016-3728-4A56-8B27-00BFB334C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390672" y="2005901"/>
          <a:ext cx="5792108" cy="43229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112058</xdr:colOff>
      <xdr:row>90</xdr:row>
      <xdr:rowOff>158108</xdr:rowOff>
    </xdr:from>
    <xdr:to>
      <xdr:col>32</xdr:col>
      <xdr:colOff>33618</xdr:colOff>
      <xdr:row>107</xdr:row>
      <xdr:rowOff>160885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1DC2ABBF-093E-41E9-91A0-CE5C11E3D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142258" y="18017483"/>
          <a:ext cx="693085" cy="2946001"/>
        </a:xfrm>
        <a:prstGeom prst="rect">
          <a:avLst/>
        </a:prstGeom>
      </xdr:spPr>
    </xdr:pic>
    <xdr:clientData/>
  </xdr:twoCellAnchor>
  <xdr:twoCellAnchor editAs="oneCell">
    <xdr:from>
      <xdr:col>30</xdr:col>
      <xdr:colOff>149678</xdr:colOff>
      <xdr:row>1</xdr:row>
      <xdr:rowOff>122057</xdr:rowOff>
    </xdr:from>
    <xdr:to>
      <xdr:col>31</xdr:col>
      <xdr:colOff>682639</xdr:colOff>
      <xdr:row>5</xdr:row>
      <xdr:rowOff>170496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AED009CB-D1F7-4B04-BAE8-61835D1AC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rcRect/>
        <a:stretch>
          <a:fillRect/>
        </a:stretch>
      </xdr:blipFill>
      <xdr:spPr>
        <a:xfrm>
          <a:off x="12396107" y="298950"/>
          <a:ext cx="1294961" cy="701582"/>
        </a:xfrm>
        <a:prstGeom prst="rect">
          <a:avLst/>
        </a:prstGeom>
      </xdr:spPr>
    </xdr:pic>
    <xdr:clientData/>
  </xdr:twoCellAnchor>
  <xdr:twoCellAnchor>
    <xdr:from>
      <xdr:col>2</xdr:col>
      <xdr:colOff>413147</xdr:colOff>
      <xdr:row>71</xdr:row>
      <xdr:rowOff>0</xdr:rowOff>
    </xdr:from>
    <xdr:to>
      <xdr:col>3</xdr:col>
      <xdr:colOff>3572</xdr:colOff>
      <xdr:row>72</xdr:row>
      <xdr:rowOff>0</xdr:rowOff>
    </xdr:to>
    <xdr:sp macro="" textlink="">
      <xdr:nvSpPr>
        <xdr:cNvPr id="26" name="Text Box 21">
          <a:extLst>
            <a:ext uri="{FF2B5EF4-FFF2-40B4-BE49-F238E27FC236}">
              <a16:creationId xmlns:a16="http://schemas.microsoft.com/office/drawing/2014/main" id="{D0C2DD64-3487-442D-B424-DC8163C2C1D0}"/>
            </a:ext>
          </a:extLst>
        </xdr:cNvPr>
        <xdr:cNvSpPr txBox="1">
          <a:spLocks noChangeArrowheads="1"/>
        </xdr:cNvSpPr>
      </xdr:nvSpPr>
      <xdr:spPr bwMode="auto">
        <a:xfrm>
          <a:off x="879872" y="14563725"/>
          <a:ext cx="67627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64">
              <a:gamma/>
              <a:shade val="60000"/>
              <a:invGamma/>
            </a:srgbClr>
          </a:prstShdw>
        </a:effec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1" i="0" u="none" strike="noStrike" baseline="0">
              <a:solidFill>
                <a:srgbClr val="000000"/>
              </a:solidFill>
              <a:latin typeface="Courier"/>
            </a:rPr>
            <a:t>OTHER</a:t>
          </a:r>
          <a:endParaRPr lang="de-DE"/>
        </a:p>
      </xdr:txBody>
    </xdr:sp>
    <xdr:clientData/>
  </xdr:twoCellAnchor>
  <xdr:twoCellAnchor>
    <xdr:from>
      <xdr:col>2</xdr:col>
      <xdr:colOff>23812</xdr:colOff>
      <xdr:row>60</xdr:row>
      <xdr:rowOff>17860</xdr:rowOff>
    </xdr:from>
    <xdr:to>
      <xdr:col>2</xdr:col>
      <xdr:colOff>171450</xdr:colOff>
      <xdr:row>71</xdr:row>
      <xdr:rowOff>119062</xdr:rowOff>
    </xdr:to>
    <xdr:sp macro="" textlink="">
      <xdr:nvSpPr>
        <xdr:cNvPr id="27" name="Text Box 18">
          <a:extLst>
            <a:ext uri="{FF2B5EF4-FFF2-40B4-BE49-F238E27FC236}">
              <a16:creationId xmlns:a16="http://schemas.microsoft.com/office/drawing/2014/main" id="{DD3AB628-8C64-40E5-8AB0-9E0C12BD93AD}"/>
            </a:ext>
          </a:extLst>
        </xdr:cNvPr>
        <xdr:cNvSpPr txBox="1">
          <a:spLocks noChangeArrowheads="1"/>
        </xdr:cNvSpPr>
      </xdr:nvSpPr>
      <xdr:spPr bwMode="auto">
        <a:xfrm>
          <a:off x="494109" y="11894344"/>
          <a:ext cx="147638" cy="2851546"/>
        </a:xfrm>
        <a:prstGeom prst="rect">
          <a:avLst/>
        </a:prstGeom>
        <a:noFill/>
        <a:ln>
          <a:noFill/>
        </a:ln>
        <a:effectLst/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A</a:t>
          </a:r>
          <a:r>
            <a:rPr lang="de-DE" sz="1000" b="1" baseline="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        q        u     a         t       i       c  </a:t>
          </a:r>
          <a:endParaRPr lang="de-DE" sz="1000" b="1">
            <a:solidFill>
              <a:srgbClr val="0000FF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0.48255</cdr:x>
      <cdr:y>0.37437</cdr:y>
    </cdr:from>
    <cdr:to>
      <cdr:x>1</cdr:x>
      <cdr:y>0.37437</cdr:y>
    </cdr:to>
    <cdr:sp macro="" textlink="">
      <cdr:nvSpPr>
        <cdr:cNvPr id="32769" name="Freihandform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09276" y="3967094"/>
          <a:ext cx="3548616" cy="0"/>
        </a:xfrm>
        <a:custGeom xmlns:a="http://schemas.openxmlformats.org/drawingml/2006/main">
          <a:avLst/>
          <a:gdLst>
            <a:gd name="T0" fmla="*/ 0 w 3196984"/>
            <a:gd name="T1" fmla="*/ 631031 h 1"/>
            <a:gd name="T2" fmla="*/ 791765 w 3196984"/>
            <a:gd name="T3" fmla="*/ 631031 h 1"/>
            <a:gd name="T4" fmla="*/ 1815703 w 3196984"/>
            <a:gd name="T5" fmla="*/ 5953 h 1"/>
            <a:gd name="T6" fmla="*/ 3190875 w 3196984"/>
            <a:gd name="T7" fmla="*/ 0 h 1"/>
            <a:gd name="T8" fmla="*/ 3178968 w 3196984"/>
            <a:gd name="T9" fmla="*/ 0 h 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3196984" h="1">
              <a:moveTo>
                <a:pt x="0" y="0"/>
              </a:moveTo>
              <a:lnTo>
                <a:pt x="3196984" y="0"/>
              </a:lnTo>
            </a:path>
          </a:pathLst>
        </a:custGeom>
        <a:noFill xmlns:a="http://schemas.openxmlformats.org/drawingml/2006/main"/>
        <a:ln xmlns:a="http://schemas.openxmlformats.org/drawingml/2006/main" w="9525" cap="flat" cmpd="sng" algn="ctr">
          <a:solidFill>
            <a:srgbClr val="4A7EBB"/>
          </a:solidFill>
          <a:prstDash val="solid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0.48157</cdr:x>
      <cdr:y>0.6719</cdr:y>
    </cdr:from>
    <cdr:to>
      <cdr:x>1</cdr:x>
      <cdr:y>0.6719</cdr:y>
    </cdr:to>
    <cdr:sp macro="" textlink="">
      <cdr:nvSpPr>
        <cdr:cNvPr id="32773" name="Freihandform 7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28490" y="7144039"/>
          <a:ext cx="3583258" cy="0"/>
        </a:xfrm>
        <a:custGeom xmlns:a="http://schemas.openxmlformats.org/drawingml/2006/main">
          <a:avLst/>
          <a:gdLst>
            <a:gd name="T0" fmla="*/ 0 w 3196984"/>
            <a:gd name="T1" fmla="*/ 619125 h 1"/>
            <a:gd name="T2" fmla="*/ 885825 w 3196984"/>
            <a:gd name="T3" fmla="*/ 619125 h 1"/>
            <a:gd name="T4" fmla="*/ 1895475 w 3196984"/>
            <a:gd name="T5" fmla="*/ 0 h 1"/>
            <a:gd name="T6" fmla="*/ 3267075 w 3196984"/>
            <a:gd name="T7" fmla="*/ 0 h 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3196984" h="1">
              <a:moveTo>
                <a:pt x="0" y="0"/>
              </a:moveTo>
              <a:lnTo>
                <a:pt x="3196984" y="0"/>
              </a:lnTo>
            </a:path>
          </a:pathLst>
        </a:custGeom>
        <a:noFill xmlns:a="http://schemas.openxmlformats.org/drawingml/2006/main"/>
        <a:ln xmlns:a="http://schemas.openxmlformats.org/drawingml/2006/main" w="9525" cap="flat" cmpd="sng" algn="ctr">
          <a:solidFill>
            <a:srgbClr val="4A7EBB"/>
          </a:solidFill>
          <a:prstDash val="solid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0.48328</cdr:x>
      <cdr:y>0.85516</cdr:y>
    </cdr:from>
    <cdr:to>
      <cdr:x>1</cdr:x>
      <cdr:y>0.85949</cdr:y>
    </cdr:to>
    <cdr:sp macro="" textlink="">
      <cdr:nvSpPr>
        <cdr:cNvPr id="32774" name="Freihandform 9"/>
        <cdr:cNvSpPr>
          <a:spLocks xmlns:a="http://schemas.openxmlformats.org/drawingml/2006/main"/>
        </cdr:cNvSpPr>
      </cdr:nvSpPr>
      <cdr:spPr bwMode="auto">
        <a:xfrm xmlns:a="http://schemas.openxmlformats.org/drawingml/2006/main" flipV="1">
          <a:off x="3314282" y="9061833"/>
          <a:ext cx="3543610" cy="45884"/>
        </a:xfrm>
        <a:custGeom xmlns:a="http://schemas.openxmlformats.org/drawingml/2006/main">
          <a:avLst/>
          <a:gdLst>
            <a:gd name="T0" fmla="*/ 0 w 3401183"/>
            <a:gd name="T1" fmla="*/ 613172 h 1"/>
            <a:gd name="T2" fmla="*/ 1363265 w 3401183"/>
            <a:gd name="T3" fmla="*/ 613172 h 1"/>
            <a:gd name="T4" fmla="*/ 1357312 w 3401183"/>
            <a:gd name="T5" fmla="*/ 0 h 1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401183" h="1">
              <a:moveTo>
                <a:pt x="0" y="0"/>
              </a:moveTo>
              <a:lnTo>
                <a:pt x="3401183" y="0"/>
              </a:lnTo>
            </a:path>
          </a:pathLst>
        </a:custGeom>
        <a:noFill xmlns:a="http://schemas.openxmlformats.org/drawingml/2006/main"/>
        <a:ln xmlns:a="http://schemas.openxmlformats.org/drawingml/2006/main" w="9525" cap="flat" cmpd="sng" algn="ctr">
          <a:solidFill>
            <a:srgbClr val="4A7EBB"/>
          </a:solidFill>
          <a:prstDash val="solid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0.48157</cdr:x>
      <cdr:y>0.5087</cdr:y>
    </cdr:from>
    <cdr:to>
      <cdr:x>1</cdr:x>
      <cdr:y>0.5087</cdr:y>
    </cdr:to>
    <cdr:sp macro="" textlink="">
      <cdr:nvSpPr>
        <cdr:cNvPr id="2" name="Freihandform 7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02555" y="5390497"/>
          <a:ext cx="3555337" cy="0"/>
        </a:xfrm>
        <a:custGeom xmlns:a="http://schemas.openxmlformats.org/drawingml/2006/main">
          <a:avLst/>
          <a:gdLst>
            <a:gd name="T0" fmla="*/ 0 w 3196984"/>
            <a:gd name="T1" fmla="*/ 619125 h 1"/>
            <a:gd name="T2" fmla="*/ 885825 w 3196984"/>
            <a:gd name="T3" fmla="*/ 619125 h 1"/>
            <a:gd name="T4" fmla="*/ 1895475 w 3196984"/>
            <a:gd name="T5" fmla="*/ 0 h 1"/>
            <a:gd name="T6" fmla="*/ 3267075 w 3196984"/>
            <a:gd name="T7" fmla="*/ 0 h 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3196984" h="1">
              <a:moveTo>
                <a:pt x="0" y="0"/>
              </a:moveTo>
              <a:lnTo>
                <a:pt x="3196984" y="0"/>
              </a:lnTo>
            </a:path>
          </a:pathLst>
        </a:custGeom>
        <a:noFill xmlns:a="http://schemas.openxmlformats.org/drawingml/2006/main"/>
        <a:ln xmlns:a="http://schemas.openxmlformats.org/drawingml/2006/main" w="9525" cap="flat" cmpd="sng" algn="ctr">
          <a:solidFill>
            <a:srgbClr val="4A7EBB"/>
          </a:solidFill>
          <a:prstDash val="solid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0.48328</cdr:x>
      <cdr:y>0.74828</cdr:y>
    </cdr:from>
    <cdr:to>
      <cdr:x>1</cdr:x>
      <cdr:y>0.7526</cdr:y>
    </cdr:to>
    <cdr:sp macro="" textlink="">
      <cdr:nvSpPr>
        <cdr:cNvPr id="10" name="Freihandform 9"/>
        <cdr:cNvSpPr>
          <a:spLocks xmlns:a="http://schemas.openxmlformats.org/drawingml/2006/main"/>
        </cdr:cNvSpPr>
      </cdr:nvSpPr>
      <cdr:spPr bwMode="auto">
        <a:xfrm xmlns:a="http://schemas.openxmlformats.org/drawingml/2006/main" flipV="1">
          <a:off x="3314282" y="7929336"/>
          <a:ext cx="3543610" cy="45778"/>
        </a:xfrm>
        <a:custGeom xmlns:a="http://schemas.openxmlformats.org/drawingml/2006/main">
          <a:avLst/>
          <a:gdLst>
            <a:gd name="T0" fmla="*/ 0 w 3401183"/>
            <a:gd name="T1" fmla="*/ 613172 h 1"/>
            <a:gd name="T2" fmla="*/ 1363265 w 3401183"/>
            <a:gd name="T3" fmla="*/ 613172 h 1"/>
            <a:gd name="T4" fmla="*/ 1357312 w 3401183"/>
            <a:gd name="T5" fmla="*/ 0 h 1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3401183" h="1">
              <a:moveTo>
                <a:pt x="0" y="0"/>
              </a:moveTo>
              <a:lnTo>
                <a:pt x="3401183" y="0"/>
              </a:lnTo>
            </a:path>
          </a:pathLst>
        </a:custGeom>
        <a:noFill xmlns:a="http://schemas.openxmlformats.org/drawingml/2006/main"/>
        <a:ln xmlns:a="http://schemas.openxmlformats.org/drawingml/2006/main" w="9525" cap="flat" cmpd="sng" algn="ctr">
          <a:solidFill>
            <a:srgbClr val="4A7EBB"/>
          </a:solidFill>
          <a:prstDash val="solid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0.48157</cdr:x>
      <cdr:y>0.48176</cdr:y>
    </cdr:from>
    <cdr:to>
      <cdr:x>1</cdr:x>
      <cdr:y>0.48176</cdr:y>
    </cdr:to>
    <cdr:sp macro="" textlink="">
      <cdr:nvSpPr>
        <cdr:cNvPr id="3" name="Freihandform 7">
          <a:extLst xmlns:a="http://schemas.openxmlformats.org/drawingml/2006/main">
            <a:ext uri="{FF2B5EF4-FFF2-40B4-BE49-F238E27FC236}">
              <a16:creationId xmlns:a16="http://schemas.microsoft.com/office/drawing/2014/main" id="{B99E940C-DA0C-1B4C-2095-86F6EF34B616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02555" y="5105121"/>
          <a:ext cx="3555337" cy="0"/>
        </a:xfrm>
        <a:custGeom xmlns:a="http://schemas.openxmlformats.org/drawingml/2006/main">
          <a:avLst/>
          <a:gdLst>
            <a:gd name="T0" fmla="*/ 0 w 3196984"/>
            <a:gd name="T1" fmla="*/ 619125 h 1"/>
            <a:gd name="T2" fmla="*/ 885825 w 3196984"/>
            <a:gd name="T3" fmla="*/ 619125 h 1"/>
            <a:gd name="T4" fmla="*/ 1895475 w 3196984"/>
            <a:gd name="T5" fmla="*/ 0 h 1"/>
            <a:gd name="T6" fmla="*/ 3267075 w 3196984"/>
            <a:gd name="T7" fmla="*/ 0 h 1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3196984" h="1">
              <a:moveTo>
                <a:pt x="0" y="0"/>
              </a:moveTo>
              <a:lnTo>
                <a:pt x="3196984" y="0"/>
              </a:lnTo>
            </a:path>
          </a:pathLst>
        </a:custGeom>
        <a:noFill xmlns:a="http://schemas.openxmlformats.org/drawingml/2006/main"/>
        <a:ln xmlns:a="http://schemas.openxmlformats.org/drawingml/2006/main" w="9525" cap="flat" cmpd="sng" algn="ctr">
          <a:solidFill>
            <a:srgbClr val="4A7EBB"/>
          </a:solidFill>
          <a:prstDash val="solid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work\Integ%20Biostrat\Palynologie%20allgemein\Kerogenia%20final\final%20060623\KEROGENIA\KEROGENIA.xlsm" TargetMode="External"/><Relationship Id="rId1" Type="http://schemas.openxmlformats.org/officeDocument/2006/relationships/externalLinkPath" Target="KEROGEN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"/>
      <sheetName val="input"/>
      <sheetName val="countings"/>
      <sheetName val="percentages"/>
      <sheetName val="percentage_groups"/>
      <sheetName val="Phytoclast_classes"/>
      <sheetName val="Phytoclasts_size_classes_comb"/>
      <sheetName val="APP_diagram"/>
      <sheetName val="SMP_diagram"/>
      <sheetName val="Chart"/>
      <sheetName val="comments"/>
      <sheetName val="Credits"/>
      <sheetName val="KEROGENIA"/>
    </sheetNames>
    <definedNames>
      <definedName name="commentarea" refersTo="='countings'!$BJ$2:$BP$13"/>
    </definedNames>
    <sheetDataSet>
      <sheetData sheetId="0"/>
      <sheetData sheetId="1">
        <row r="2">
          <cell r="R2"/>
        </row>
        <row r="9">
          <cell r="R9"/>
        </row>
      </sheetData>
      <sheetData sheetId="2">
        <row r="1">
          <cell r="D1" t="str">
            <v>Equant &lt;20</v>
          </cell>
          <cell r="E1" t="str">
            <v>Equant &gt;20 &lt;80</v>
          </cell>
          <cell r="F1" t="str">
            <v>Equant &gt;80</v>
          </cell>
          <cell r="G1" t="str">
            <v>Lath &lt;20</v>
          </cell>
          <cell r="H1" t="str">
            <v>Lath &gt;20 &lt;80</v>
          </cell>
          <cell r="I1" t="str">
            <v>Lath &gt;80</v>
          </cell>
          <cell r="J1" t="str">
            <v>Corroded &lt;20</v>
          </cell>
          <cell r="K1" t="str">
            <v>Corroded &gt;20 &lt;80</v>
          </cell>
          <cell r="L1" t="str">
            <v>Corroded &gt;80</v>
          </cell>
          <cell r="M1" t="str">
            <v>Non Biostructured &lt;20</v>
          </cell>
          <cell r="N1" t="str">
            <v>Non Biostructured &gt;20 &lt;80</v>
          </cell>
          <cell r="O1" t="str">
            <v>Non Biostructured &gt;80</v>
          </cell>
          <cell r="P1" t="str">
            <v>Cuticle</v>
          </cell>
          <cell r="Q1" t="str">
            <v>Membrane</v>
          </cell>
          <cell r="R1" t="str">
            <v>Cross hat &lt;20</v>
          </cell>
          <cell r="S1" t="str">
            <v>Cross hat &gt;20 &lt;80</v>
          </cell>
          <cell r="T1" t="str">
            <v>Cross hat &gt;80</v>
          </cell>
          <cell r="U1" t="str">
            <v>Striate &lt;20</v>
          </cell>
          <cell r="V1" t="str">
            <v>Striate &gt;20 &lt;80</v>
          </cell>
          <cell r="W1" t="str">
            <v>Striate &gt;80</v>
          </cell>
          <cell r="X1" t="str">
            <v>Striped &lt;20</v>
          </cell>
          <cell r="Y1" t="str">
            <v>Striped &gt;20 &lt;80</v>
          </cell>
          <cell r="Z1" t="str">
            <v>Striped &gt;80</v>
          </cell>
          <cell r="AA1" t="str">
            <v>Banded &lt;20</v>
          </cell>
          <cell r="AB1" t="str">
            <v>Banded &gt;20 &lt;80</v>
          </cell>
          <cell r="AC1" t="str">
            <v>Banded &gt;80</v>
          </cell>
          <cell r="AD1" t="str">
            <v>Pitted &lt;20</v>
          </cell>
          <cell r="AE1" t="str">
            <v>Pitted &gt;20 &lt;80</v>
          </cell>
          <cell r="AF1" t="str">
            <v>Pitted &gt;80</v>
          </cell>
          <cell r="AG1" t="str">
            <v>Fungal Hyphae</v>
          </cell>
          <cell r="AH1" t="str">
            <v>Slcereids</v>
          </cell>
          <cell r="AI1" t="str">
            <v>SPORES</v>
          </cell>
          <cell r="AJ1" t="str">
            <v>POLLEN grains</v>
          </cell>
          <cell r="AK1" t="str">
            <v>bisaccate grains</v>
          </cell>
          <cell r="AL1" t="str">
            <v>fungal spore</v>
          </cell>
          <cell r="AM1" t="str">
            <v>Botryococcus</v>
          </cell>
          <cell r="AN1" t="str">
            <v>Algae/Bacteria</v>
          </cell>
          <cell r="AO1" t="str">
            <v>Pediastrium</v>
          </cell>
          <cell r="AP1" t="str">
            <v>Zygnemataceaea</v>
          </cell>
          <cell r="AQ1" t="str">
            <v>Dinocysts chorat</v>
          </cell>
          <cell r="AR1" t="str">
            <v>Dinocysts proximochorat</v>
          </cell>
          <cell r="AS1" t="str">
            <v>Dinocysts proximat</v>
          </cell>
          <cell r="AT1" t="str">
            <v>Dinocysts cavat</v>
          </cell>
          <cell r="AU1" t="str">
            <v>Dinocysts indet.</v>
          </cell>
          <cell r="AV1" t="str">
            <v>Prasinophytes</v>
          </cell>
          <cell r="AW1" t="str">
            <v>Acritarchs</v>
          </cell>
          <cell r="AX1" t="str">
            <v>Foraminifera</v>
          </cell>
          <cell r="AY1" t="str">
            <v>Scolecodonts</v>
          </cell>
          <cell r="AZ1" t="str">
            <v>Chitinozoa</v>
          </cell>
          <cell r="BA1" t="str">
            <v>Zooclasts indet</v>
          </cell>
          <cell r="BB1" t="str">
            <v>Paly indet</v>
          </cell>
          <cell r="BC1" t="str">
            <v>AOM non flouresc.</v>
          </cell>
          <cell r="BD1" t="str">
            <v>AOM flour.</v>
          </cell>
          <cell r="BE1" t="str">
            <v>Resin</v>
          </cell>
          <cell r="BF1" t="str">
            <v>Macrophyte Tissues</v>
          </cell>
          <cell r="BG1" t="str">
            <v>Microbial Mats</v>
          </cell>
          <cell r="BH1" t="str">
            <v>DOM</v>
          </cell>
          <cell r="BJ1" t="str">
            <v>depth</v>
          </cell>
          <cell r="BK1" t="str">
            <v>Comments</v>
          </cell>
          <cell r="BL1"/>
          <cell r="BM1"/>
          <cell r="BN1"/>
          <cell r="BO1"/>
        </row>
        <row r="2">
          <cell r="A2"/>
          <cell r="B2"/>
          <cell r="C2"/>
          <cell r="D2"/>
          <cell r="E2"/>
          <cell r="F2"/>
          <cell r="G2"/>
          <cell r="H2"/>
          <cell r="I2"/>
          <cell r="J2"/>
          <cell r="K2"/>
          <cell r="L2"/>
          <cell r="M2"/>
          <cell r="N2"/>
          <cell r="O2"/>
          <cell r="P2"/>
          <cell r="Q2"/>
          <cell r="R2"/>
          <cell r="S2"/>
          <cell r="T2"/>
          <cell r="U2"/>
          <cell r="V2"/>
          <cell r="W2"/>
          <cell r="X2"/>
          <cell r="Y2"/>
          <cell r="Z2"/>
          <cell r="AA2"/>
          <cell r="AB2"/>
          <cell r="AC2"/>
          <cell r="AD2"/>
          <cell r="AE2"/>
          <cell r="AF2"/>
          <cell r="AG2"/>
          <cell r="AH2"/>
          <cell r="AI2"/>
          <cell r="AJ2"/>
          <cell r="AK2"/>
          <cell r="AL2"/>
          <cell r="AM2"/>
          <cell r="AN2"/>
          <cell r="AO2"/>
          <cell r="AP2"/>
          <cell r="AQ2"/>
          <cell r="AR2"/>
          <cell r="AS2"/>
          <cell r="AT2"/>
          <cell r="AU2"/>
          <cell r="AV2"/>
          <cell r="AW2"/>
          <cell r="AX2"/>
          <cell r="AY2"/>
          <cell r="AZ2"/>
          <cell r="BA2"/>
          <cell r="BB2"/>
          <cell r="BC2"/>
          <cell r="BD2"/>
          <cell r="BE2"/>
          <cell r="BF2"/>
          <cell r="BG2"/>
          <cell r="BH2"/>
          <cell r="BI2"/>
          <cell r="BJ2">
            <v>0</v>
          </cell>
          <cell r="BK2"/>
          <cell r="BL2"/>
          <cell r="BM2"/>
          <cell r="BN2"/>
          <cell r="BO2"/>
          <cell r="BP2"/>
        </row>
        <row r="3">
          <cell r="A3"/>
          <cell r="B3"/>
          <cell r="C3"/>
          <cell r="D3"/>
          <cell r="E3"/>
          <cell r="F3"/>
          <cell r="G3"/>
          <cell r="H3"/>
          <cell r="I3"/>
          <cell r="J3"/>
          <cell r="K3"/>
          <cell r="L3"/>
          <cell r="M3"/>
          <cell r="N3"/>
          <cell r="O3"/>
          <cell r="P3"/>
          <cell r="Q3"/>
          <cell r="R3"/>
          <cell r="S3"/>
          <cell r="T3"/>
          <cell r="U3"/>
          <cell r="V3"/>
          <cell r="W3"/>
          <cell r="X3"/>
          <cell r="Y3"/>
          <cell r="Z3"/>
          <cell r="AA3"/>
          <cell r="AB3"/>
          <cell r="AC3"/>
          <cell r="AD3"/>
          <cell r="AE3"/>
          <cell r="AF3"/>
          <cell r="AG3"/>
          <cell r="AH3"/>
          <cell r="AI3"/>
          <cell r="AJ3"/>
          <cell r="AK3"/>
          <cell r="AL3"/>
          <cell r="AM3"/>
          <cell r="AN3"/>
          <cell r="AO3"/>
          <cell r="AP3"/>
          <cell r="AQ3"/>
          <cell r="AR3"/>
          <cell r="AS3"/>
          <cell r="AT3"/>
          <cell r="AU3"/>
          <cell r="AV3"/>
          <cell r="AW3"/>
          <cell r="AX3"/>
          <cell r="AY3"/>
          <cell r="AZ3"/>
          <cell r="BA3"/>
          <cell r="BB3"/>
          <cell r="BC3"/>
          <cell r="BD3"/>
          <cell r="BE3"/>
          <cell r="BF3"/>
          <cell r="BG3"/>
          <cell r="BH3"/>
          <cell r="BI3"/>
          <cell r="BJ3">
            <v>0</v>
          </cell>
          <cell r="BK3"/>
          <cell r="BL3"/>
          <cell r="BM3"/>
          <cell r="BN3"/>
          <cell r="BO3"/>
          <cell r="BP3"/>
        </row>
        <row r="4">
          <cell r="A4"/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  <cell r="S4"/>
          <cell r="T4"/>
          <cell r="U4"/>
          <cell r="V4"/>
          <cell r="W4"/>
          <cell r="X4"/>
          <cell r="Y4"/>
          <cell r="Z4"/>
          <cell r="AA4"/>
          <cell r="AB4"/>
          <cell r="AC4"/>
          <cell r="AD4"/>
          <cell r="AE4"/>
          <cell r="AF4"/>
          <cell r="AG4"/>
          <cell r="AH4"/>
          <cell r="AI4"/>
          <cell r="AJ4"/>
          <cell r="AK4"/>
          <cell r="AL4"/>
          <cell r="AM4"/>
          <cell r="AN4"/>
          <cell r="AO4"/>
          <cell r="AP4"/>
          <cell r="AQ4"/>
          <cell r="AR4"/>
          <cell r="AS4"/>
          <cell r="AT4"/>
          <cell r="AU4"/>
          <cell r="AV4"/>
          <cell r="AW4"/>
          <cell r="AX4"/>
          <cell r="AY4"/>
          <cell r="AZ4"/>
          <cell r="BA4"/>
          <cell r="BB4"/>
          <cell r="BC4"/>
          <cell r="BD4"/>
          <cell r="BE4"/>
          <cell r="BF4"/>
          <cell r="BG4"/>
          <cell r="BH4"/>
          <cell r="BI4"/>
          <cell r="BJ4">
            <v>0</v>
          </cell>
          <cell r="BK4"/>
          <cell r="BL4"/>
          <cell r="BM4"/>
          <cell r="BN4"/>
          <cell r="BO4"/>
          <cell r="BP4"/>
        </row>
        <row r="5">
          <cell r="A5"/>
          <cell r="B5"/>
          <cell r="C5"/>
          <cell r="D5"/>
          <cell r="E5"/>
          <cell r="F5"/>
          <cell r="G5"/>
          <cell r="H5"/>
          <cell r="I5"/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  <cell r="U5"/>
          <cell r="V5"/>
          <cell r="W5"/>
          <cell r="X5"/>
          <cell r="Y5"/>
          <cell r="Z5"/>
          <cell r="AA5"/>
          <cell r="AB5"/>
          <cell r="AC5"/>
          <cell r="AD5"/>
          <cell r="AE5"/>
          <cell r="AF5"/>
          <cell r="AG5"/>
          <cell r="AH5"/>
          <cell r="AI5"/>
          <cell r="AJ5"/>
          <cell r="AK5"/>
          <cell r="AL5"/>
          <cell r="AM5"/>
          <cell r="AN5"/>
          <cell r="AO5"/>
          <cell r="AP5"/>
          <cell r="AQ5"/>
          <cell r="AR5"/>
          <cell r="AS5"/>
          <cell r="AT5"/>
          <cell r="AU5"/>
          <cell r="AV5"/>
          <cell r="AW5"/>
          <cell r="AX5"/>
          <cell r="AY5"/>
          <cell r="AZ5"/>
          <cell r="BA5"/>
          <cell r="BB5"/>
          <cell r="BC5"/>
          <cell r="BD5"/>
          <cell r="BE5"/>
          <cell r="BF5"/>
          <cell r="BG5"/>
          <cell r="BH5"/>
          <cell r="BI5"/>
          <cell r="BJ5">
            <v>0</v>
          </cell>
          <cell r="BK5"/>
          <cell r="BL5"/>
          <cell r="BM5"/>
          <cell r="BN5"/>
          <cell r="BO5"/>
          <cell r="BP5"/>
        </row>
        <row r="6">
          <cell r="A6"/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/>
          <cell r="AD6"/>
          <cell r="AE6"/>
          <cell r="AF6"/>
          <cell r="AG6"/>
          <cell r="AH6"/>
          <cell r="AI6"/>
          <cell r="AJ6"/>
          <cell r="AK6"/>
          <cell r="AL6"/>
          <cell r="AM6"/>
          <cell r="AN6"/>
          <cell r="AO6"/>
          <cell r="AP6"/>
          <cell r="AQ6"/>
          <cell r="AR6"/>
          <cell r="AS6"/>
          <cell r="AT6"/>
          <cell r="AU6"/>
          <cell r="AV6"/>
          <cell r="AW6"/>
          <cell r="AX6"/>
          <cell r="AY6"/>
          <cell r="AZ6"/>
          <cell r="BA6"/>
          <cell r="BB6"/>
          <cell r="BC6"/>
          <cell r="BD6"/>
          <cell r="BE6"/>
          <cell r="BF6"/>
          <cell r="BG6"/>
          <cell r="BH6"/>
          <cell r="BI6"/>
          <cell r="BJ6">
            <v>0</v>
          </cell>
          <cell r="BK6"/>
          <cell r="BL6"/>
          <cell r="BM6"/>
          <cell r="BN6"/>
          <cell r="BO6"/>
          <cell r="BP6"/>
        </row>
        <row r="7">
          <cell r="A7"/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/>
          <cell r="AD7"/>
          <cell r="AE7"/>
          <cell r="AF7"/>
          <cell r="AG7"/>
          <cell r="AH7"/>
          <cell r="AI7"/>
          <cell r="AJ7"/>
          <cell r="AK7"/>
          <cell r="AL7"/>
          <cell r="AM7"/>
          <cell r="AN7"/>
          <cell r="AO7"/>
          <cell r="AP7"/>
          <cell r="AQ7"/>
          <cell r="AR7"/>
          <cell r="AS7"/>
          <cell r="AT7"/>
          <cell r="AU7"/>
          <cell r="AV7"/>
          <cell r="AW7"/>
          <cell r="AX7"/>
          <cell r="AY7"/>
          <cell r="AZ7"/>
          <cell r="BA7"/>
          <cell r="BB7"/>
          <cell r="BC7"/>
          <cell r="BD7"/>
          <cell r="BE7"/>
          <cell r="BF7"/>
          <cell r="BG7"/>
          <cell r="BH7"/>
          <cell r="BI7"/>
          <cell r="BJ7">
            <v>0</v>
          </cell>
          <cell r="BK7"/>
          <cell r="BL7"/>
          <cell r="BM7"/>
          <cell r="BN7"/>
          <cell r="BO7"/>
          <cell r="BP7"/>
        </row>
        <row r="8">
          <cell r="A8"/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/>
          <cell r="AD8"/>
          <cell r="AE8"/>
          <cell r="AF8"/>
          <cell r="AG8"/>
          <cell r="AH8"/>
          <cell r="AI8"/>
          <cell r="AJ8"/>
          <cell r="AK8"/>
          <cell r="AL8"/>
          <cell r="AM8"/>
          <cell r="AN8"/>
          <cell r="AO8"/>
          <cell r="AP8"/>
          <cell r="AQ8"/>
          <cell r="AR8"/>
          <cell r="AS8"/>
          <cell r="AT8"/>
          <cell r="AU8"/>
          <cell r="AV8"/>
          <cell r="AW8"/>
          <cell r="AX8"/>
          <cell r="AY8"/>
          <cell r="AZ8"/>
          <cell r="BA8"/>
          <cell r="BB8"/>
          <cell r="BC8"/>
          <cell r="BD8"/>
          <cell r="BE8"/>
          <cell r="BF8"/>
          <cell r="BG8"/>
          <cell r="BH8"/>
          <cell r="BI8"/>
          <cell r="BJ8">
            <v>0</v>
          </cell>
          <cell r="BK8"/>
          <cell r="BL8"/>
          <cell r="BM8"/>
          <cell r="BN8"/>
          <cell r="BO8"/>
          <cell r="BP8"/>
        </row>
        <row r="9">
          <cell r="A9"/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  <cell r="P9"/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/>
          <cell r="AD9"/>
          <cell r="AE9"/>
          <cell r="AF9"/>
          <cell r="AG9"/>
          <cell r="AH9"/>
          <cell r="AI9"/>
          <cell r="AJ9"/>
          <cell r="AK9"/>
          <cell r="AL9"/>
          <cell r="AM9"/>
          <cell r="AN9"/>
          <cell r="AO9"/>
          <cell r="AP9"/>
          <cell r="AQ9"/>
          <cell r="AR9"/>
          <cell r="AS9"/>
          <cell r="AT9"/>
          <cell r="AU9"/>
          <cell r="AV9"/>
          <cell r="AW9"/>
          <cell r="AX9"/>
          <cell r="AY9"/>
          <cell r="AZ9"/>
          <cell r="BA9"/>
          <cell r="BB9"/>
          <cell r="BC9"/>
          <cell r="BD9"/>
          <cell r="BE9"/>
          <cell r="BF9"/>
          <cell r="BG9"/>
          <cell r="BH9"/>
          <cell r="BI9"/>
          <cell r="BJ9">
            <v>0</v>
          </cell>
          <cell r="BK9"/>
          <cell r="BL9"/>
          <cell r="BM9"/>
          <cell r="BN9"/>
          <cell r="BO9"/>
          <cell r="BP9"/>
        </row>
        <row r="10">
          <cell r="A10"/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  <cell r="U10"/>
          <cell r="V10"/>
          <cell r="W10"/>
          <cell r="X10"/>
          <cell r="Y10"/>
          <cell r="Z10"/>
          <cell r="AA10"/>
          <cell r="AB10"/>
          <cell r="AC10"/>
          <cell r="AD10"/>
          <cell r="AE10"/>
          <cell r="AF10"/>
          <cell r="AG10"/>
          <cell r="AH10"/>
          <cell r="AI10"/>
          <cell r="AJ10"/>
          <cell r="AK10"/>
          <cell r="AL10"/>
          <cell r="AM10"/>
          <cell r="AN10"/>
          <cell r="AO10"/>
          <cell r="AP10"/>
          <cell r="AQ10"/>
          <cell r="AR10"/>
          <cell r="AS10"/>
          <cell r="AT10"/>
          <cell r="AU10"/>
          <cell r="AV10"/>
          <cell r="AW10"/>
          <cell r="AX10"/>
          <cell r="AY10"/>
          <cell r="AZ10"/>
          <cell r="BA10"/>
          <cell r="BB10"/>
          <cell r="BC10"/>
          <cell r="BD10"/>
          <cell r="BE10"/>
          <cell r="BF10"/>
          <cell r="BG10"/>
          <cell r="BH10"/>
          <cell r="BI10"/>
          <cell r="BJ10">
            <v>0</v>
          </cell>
          <cell r="BK10"/>
          <cell r="BL10"/>
          <cell r="BM10"/>
          <cell r="BN10"/>
          <cell r="BO10"/>
          <cell r="BP10"/>
        </row>
        <row r="11">
          <cell r="A11"/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  <cell r="S11"/>
          <cell r="T11"/>
          <cell r="U11"/>
          <cell r="V11"/>
          <cell r="W11"/>
          <cell r="X11"/>
          <cell r="Y11"/>
          <cell r="Z11"/>
          <cell r="AA11"/>
          <cell r="AB11"/>
          <cell r="AC11"/>
          <cell r="AD11"/>
          <cell r="AE11"/>
          <cell r="AF11"/>
          <cell r="AG11"/>
          <cell r="AH11"/>
          <cell r="AI11"/>
          <cell r="AJ11"/>
          <cell r="AK11"/>
          <cell r="AL11"/>
          <cell r="AM11"/>
          <cell r="AN11"/>
          <cell r="AO11"/>
          <cell r="AP11"/>
          <cell r="AQ11"/>
          <cell r="AR11"/>
          <cell r="AS11"/>
          <cell r="AT11"/>
          <cell r="AU11"/>
          <cell r="AV11"/>
          <cell r="AW11"/>
          <cell r="AX11"/>
          <cell r="AY11"/>
          <cell r="AZ11"/>
          <cell r="BA11"/>
          <cell r="BB11"/>
          <cell r="BC11"/>
          <cell r="BD11"/>
          <cell r="BE11"/>
          <cell r="BF11"/>
          <cell r="BG11"/>
          <cell r="BH11"/>
          <cell r="BI11"/>
          <cell r="BJ11">
            <v>0</v>
          </cell>
          <cell r="BK11"/>
          <cell r="BL11"/>
          <cell r="BM11"/>
          <cell r="BN11"/>
          <cell r="BO11"/>
          <cell r="BP11"/>
        </row>
        <row r="12">
          <cell r="A12"/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/>
          <cell r="AD12"/>
          <cell r="AE12"/>
          <cell r="AF12"/>
          <cell r="AG12"/>
          <cell r="AH12"/>
          <cell r="AI12"/>
          <cell r="AJ12"/>
          <cell r="AK12"/>
          <cell r="AL12"/>
          <cell r="AM12"/>
          <cell r="AN12"/>
          <cell r="AO12"/>
          <cell r="AP12"/>
          <cell r="AQ12"/>
          <cell r="AR12"/>
          <cell r="AS12"/>
          <cell r="AT12"/>
          <cell r="AU12"/>
          <cell r="AV12"/>
          <cell r="AW12"/>
          <cell r="AX12"/>
          <cell r="AY12"/>
          <cell r="AZ12"/>
          <cell r="BA12"/>
          <cell r="BB12"/>
          <cell r="BC12"/>
          <cell r="BD12"/>
          <cell r="BE12"/>
          <cell r="BF12"/>
          <cell r="BG12"/>
          <cell r="BH12"/>
          <cell r="BI12"/>
          <cell r="BJ12">
            <v>0</v>
          </cell>
          <cell r="BK12"/>
          <cell r="BL12"/>
          <cell r="BM12"/>
          <cell r="BN12"/>
          <cell r="BO12"/>
          <cell r="BP12"/>
        </row>
        <row r="13">
          <cell r="A13"/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/>
          <cell r="AD13"/>
          <cell r="AE13"/>
          <cell r="AF13"/>
          <cell r="AG13"/>
          <cell r="AH13"/>
          <cell r="AI13"/>
          <cell r="AJ13"/>
          <cell r="AK13"/>
          <cell r="AL13"/>
          <cell r="AM13"/>
          <cell r="AN13"/>
          <cell r="AO13"/>
          <cell r="AP13"/>
          <cell r="AQ13"/>
          <cell r="AR13"/>
          <cell r="AS13"/>
          <cell r="AT13"/>
          <cell r="AU13"/>
          <cell r="AV13"/>
          <cell r="AW13"/>
          <cell r="AX13"/>
          <cell r="AY13"/>
          <cell r="AZ13"/>
          <cell r="BA13"/>
          <cell r="BB13"/>
          <cell r="BC13"/>
          <cell r="BD13"/>
          <cell r="BE13"/>
          <cell r="BF13"/>
          <cell r="BG13"/>
          <cell r="BH13"/>
          <cell r="BI13"/>
          <cell r="BJ13">
            <v>0</v>
          </cell>
          <cell r="BK13"/>
          <cell r="BL13"/>
          <cell r="BM13"/>
          <cell r="BN13"/>
          <cell r="BO13"/>
          <cell r="BP13"/>
        </row>
        <row r="14">
          <cell r="A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/>
          <cell r="AD14"/>
          <cell r="AE14"/>
          <cell r="AF14"/>
          <cell r="AG14"/>
          <cell r="AH14"/>
          <cell r="AI14"/>
          <cell r="AJ14"/>
          <cell r="AK14"/>
          <cell r="AL14"/>
          <cell r="AM14"/>
          <cell r="AN14"/>
          <cell r="AO14"/>
          <cell r="AP14"/>
          <cell r="AQ14"/>
          <cell r="AR14"/>
          <cell r="AS14"/>
          <cell r="AT14"/>
          <cell r="AU14"/>
          <cell r="AV14"/>
          <cell r="AW14"/>
          <cell r="AX14"/>
          <cell r="AY14"/>
          <cell r="AZ14"/>
          <cell r="BA14"/>
          <cell r="BB14"/>
          <cell r="BC14"/>
          <cell r="BD14"/>
          <cell r="BE14"/>
          <cell r="BF14"/>
          <cell r="BG14"/>
          <cell r="BH14"/>
          <cell r="BI14"/>
          <cell r="BJ14">
            <v>0</v>
          </cell>
          <cell r="BK14"/>
          <cell r="BL14"/>
          <cell r="BM14"/>
          <cell r="BN14"/>
          <cell r="BO14"/>
        </row>
        <row r="15">
          <cell r="A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  <cell r="AD15"/>
          <cell r="AE15"/>
          <cell r="AF15"/>
          <cell r="AG15"/>
          <cell r="AH15"/>
          <cell r="AI15"/>
          <cell r="AJ15"/>
          <cell r="AK15"/>
          <cell r="AL15"/>
          <cell r="AM15"/>
          <cell r="AN15"/>
          <cell r="AO15"/>
          <cell r="AP15"/>
          <cell r="AQ15"/>
          <cell r="AR15"/>
          <cell r="AS15"/>
          <cell r="AT15"/>
          <cell r="AU15"/>
          <cell r="AV15"/>
          <cell r="AW15"/>
          <cell r="AX15"/>
          <cell r="AY15"/>
          <cell r="AZ15"/>
          <cell r="BA15"/>
          <cell r="BB15"/>
          <cell r="BC15"/>
          <cell r="BD15"/>
          <cell r="BE15"/>
          <cell r="BF15"/>
          <cell r="BG15"/>
          <cell r="BH15"/>
          <cell r="BI15"/>
          <cell r="BJ15">
            <v>0</v>
          </cell>
          <cell r="BK15"/>
          <cell r="BL15"/>
          <cell r="BM15"/>
          <cell r="BN15"/>
          <cell r="BO15"/>
        </row>
        <row r="16">
          <cell r="A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/>
          <cell r="AD16"/>
          <cell r="AE16"/>
          <cell r="AF16"/>
          <cell r="AG16"/>
          <cell r="AH16"/>
          <cell r="AI16"/>
          <cell r="AJ16"/>
          <cell r="AK16"/>
          <cell r="AL16"/>
          <cell r="AM16"/>
          <cell r="AN16"/>
          <cell r="AO16"/>
          <cell r="AP16"/>
          <cell r="AQ16"/>
          <cell r="AR16"/>
          <cell r="AS16"/>
          <cell r="AT16"/>
          <cell r="AU16"/>
          <cell r="AV16"/>
          <cell r="AW16"/>
          <cell r="AX16"/>
          <cell r="AY16"/>
          <cell r="AZ16"/>
          <cell r="BA16"/>
          <cell r="BB16"/>
          <cell r="BC16"/>
          <cell r="BD16"/>
          <cell r="BE16"/>
          <cell r="BF16"/>
          <cell r="BG16"/>
          <cell r="BH16"/>
          <cell r="BI16"/>
          <cell r="BJ16">
            <v>0</v>
          </cell>
          <cell r="BK16"/>
          <cell r="BL16"/>
          <cell r="BM16"/>
          <cell r="BN16"/>
          <cell r="BO16"/>
        </row>
        <row r="17">
          <cell r="A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/>
          <cell r="AD17"/>
          <cell r="AE17"/>
          <cell r="AF17"/>
          <cell r="AG17"/>
          <cell r="AH17"/>
          <cell r="AI17"/>
          <cell r="AJ17"/>
          <cell r="AK17"/>
          <cell r="AL17"/>
          <cell r="AM17"/>
          <cell r="AN17"/>
          <cell r="AO17"/>
          <cell r="AP17"/>
          <cell r="AQ17"/>
          <cell r="AR17"/>
          <cell r="AS17"/>
          <cell r="AT17"/>
          <cell r="AU17"/>
          <cell r="AV17"/>
          <cell r="AW17"/>
          <cell r="AX17"/>
          <cell r="AY17"/>
          <cell r="AZ17"/>
          <cell r="BA17"/>
          <cell r="BB17"/>
          <cell r="BC17"/>
          <cell r="BD17"/>
          <cell r="BE17"/>
          <cell r="BF17"/>
          <cell r="BG17"/>
          <cell r="BH17"/>
          <cell r="BI17"/>
          <cell r="BJ17">
            <v>0</v>
          </cell>
          <cell r="BK17"/>
          <cell r="BL17"/>
          <cell r="BM17"/>
          <cell r="BN17"/>
          <cell r="BO17"/>
        </row>
        <row r="18">
          <cell r="A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/>
          <cell r="AD18"/>
          <cell r="AE18"/>
          <cell r="AF18"/>
          <cell r="AG18"/>
          <cell r="AH18"/>
          <cell r="AI18"/>
          <cell r="AJ18"/>
          <cell r="AK18"/>
          <cell r="AL18"/>
          <cell r="AM18"/>
          <cell r="AN18"/>
          <cell r="AO18"/>
          <cell r="AP18"/>
          <cell r="AQ18"/>
          <cell r="AR18"/>
          <cell r="AS18"/>
          <cell r="AT18"/>
          <cell r="AU18"/>
          <cell r="AV18"/>
          <cell r="AW18"/>
          <cell r="AX18"/>
          <cell r="AY18"/>
          <cell r="AZ18"/>
          <cell r="BA18"/>
          <cell r="BB18"/>
          <cell r="BC18"/>
          <cell r="BD18"/>
          <cell r="BE18"/>
          <cell r="BF18"/>
          <cell r="BG18"/>
          <cell r="BH18"/>
          <cell r="BI18"/>
          <cell r="BJ18">
            <v>0</v>
          </cell>
          <cell r="BK18"/>
          <cell r="BL18"/>
          <cell r="BM18"/>
          <cell r="BN18"/>
          <cell r="BO18"/>
        </row>
        <row r="19">
          <cell r="A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/>
          <cell r="AD19"/>
          <cell r="AE19"/>
          <cell r="AF19"/>
          <cell r="AG19"/>
          <cell r="AH19"/>
          <cell r="AI19"/>
          <cell r="AJ19"/>
          <cell r="AK19"/>
          <cell r="AL19"/>
          <cell r="AM19"/>
          <cell r="AN19"/>
          <cell r="AO19"/>
          <cell r="AP19"/>
          <cell r="AQ19"/>
          <cell r="AR19"/>
          <cell r="AS19"/>
          <cell r="AT19"/>
          <cell r="AU19"/>
          <cell r="AV19"/>
          <cell r="AW19"/>
          <cell r="AX19"/>
          <cell r="AY19"/>
          <cell r="AZ19"/>
          <cell r="BA19"/>
          <cell r="BB19"/>
          <cell r="BC19"/>
          <cell r="BD19"/>
          <cell r="BE19"/>
          <cell r="BF19"/>
          <cell r="BG19"/>
          <cell r="BH19"/>
          <cell r="BI19"/>
          <cell r="BJ19">
            <v>0</v>
          </cell>
          <cell r="BK19"/>
          <cell r="BL19"/>
          <cell r="BM19"/>
          <cell r="BN19"/>
          <cell r="BO19"/>
        </row>
        <row r="20">
          <cell r="A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  <cell r="AA20"/>
          <cell r="AB20"/>
          <cell r="AC20"/>
          <cell r="AD20"/>
          <cell r="AE20"/>
          <cell r="AF20"/>
          <cell r="AG20"/>
          <cell r="AH20"/>
          <cell r="AI20"/>
          <cell r="AJ20"/>
          <cell r="AK20"/>
          <cell r="AL20"/>
          <cell r="AM20"/>
          <cell r="AN20"/>
          <cell r="AO20"/>
          <cell r="AP20"/>
          <cell r="AQ20"/>
          <cell r="AR20"/>
          <cell r="AS20"/>
          <cell r="AT20"/>
          <cell r="AU20"/>
          <cell r="AV20"/>
          <cell r="AW20"/>
          <cell r="AX20"/>
          <cell r="AY20"/>
          <cell r="AZ20"/>
          <cell r="BA20"/>
          <cell r="BB20"/>
          <cell r="BC20"/>
          <cell r="BD20"/>
          <cell r="BE20"/>
          <cell r="BF20"/>
          <cell r="BG20"/>
          <cell r="BH20"/>
          <cell r="BI20"/>
          <cell r="BJ20">
            <v>0</v>
          </cell>
          <cell r="BK20"/>
          <cell r="BL20"/>
          <cell r="BM20"/>
          <cell r="BN20"/>
          <cell r="BO20"/>
        </row>
        <row r="21">
          <cell r="A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  <cell r="AA21"/>
          <cell r="AB21"/>
          <cell r="AC21"/>
          <cell r="AD21"/>
          <cell r="AE21"/>
          <cell r="AF21"/>
          <cell r="AG21"/>
          <cell r="AH21"/>
          <cell r="AI21"/>
          <cell r="AJ21"/>
          <cell r="AK21"/>
          <cell r="AL21"/>
          <cell r="AM21"/>
          <cell r="AN21"/>
          <cell r="AO21"/>
          <cell r="AP21"/>
          <cell r="AQ21"/>
          <cell r="AR21"/>
          <cell r="AS21"/>
          <cell r="AT21"/>
          <cell r="AU21"/>
          <cell r="AV21"/>
          <cell r="AW21"/>
          <cell r="AX21"/>
          <cell r="AY21"/>
          <cell r="AZ21"/>
          <cell r="BA21"/>
          <cell r="BB21"/>
          <cell r="BC21"/>
          <cell r="BD21"/>
          <cell r="BE21"/>
          <cell r="BF21"/>
          <cell r="BG21"/>
          <cell r="BH21"/>
          <cell r="BI21"/>
          <cell r="BJ21">
            <v>0</v>
          </cell>
          <cell r="BK21"/>
          <cell r="BL21"/>
          <cell r="BM21"/>
          <cell r="BN21"/>
          <cell r="BO21"/>
        </row>
        <row r="22">
          <cell r="A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  <cell r="AA22"/>
          <cell r="AB22"/>
          <cell r="AC22"/>
          <cell r="AD22"/>
          <cell r="AE22"/>
          <cell r="AF22"/>
          <cell r="AG22"/>
          <cell r="AH22"/>
          <cell r="AI22"/>
          <cell r="AJ22"/>
          <cell r="AK22"/>
          <cell r="AL22"/>
          <cell r="AM22"/>
          <cell r="AN22"/>
          <cell r="AO22"/>
          <cell r="AP22"/>
          <cell r="AQ22"/>
          <cell r="AR22"/>
          <cell r="AS22"/>
          <cell r="AT22"/>
          <cell r="AU22"/>
          <cell r="AV22"/>
          <cell r="AW22"/>
          <cell r="AX22"/>
          <cell r="AY22"/>
          <cell r="AZ22"/>
          <cell r="BA22"/>
          <cell r="BB22"/>
          <cell r="BC22"/>
          <cell r="BD22"/>
          <cell r="BE22"/>
          <cell r="BF22"/>
          <cell r="BG22"/>
          <cell r="BH22"/>
          <cell r="BI22"/>
          <cell r="BJ22">
            <v>0</v>
          </cell>
          <cell r="BK22"/>
          <cell r="BL22"/>
          <cell r="BM22"/>
          <cell r="BN22"/>
          <cell r="BO22"/>
        </row>
        <row r="23">
          <cell r="A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  <cell r="AA23"/>
          <cell r="AB23"/>
          <cell r="AC23"/>
          <cell r="AD23"/>
          <cell r="AE23"/>
          <cell r="AF23"/>
          <cell r="AG23"/>
          <cell r="AH23"/>
          <cell r="AI23"/>
          <cell r="AJ23"/>
          <cell r="AK23"/>
          <cell r="AL23"/>
          <cell r="AM23"/>
          <cell r="AN23"/>
          <cell r="AO23"/>
          <cell r="AP23"/>
          <cell r="AQ23"/>
          <cell r="AR23"/>
          <cell r="AS23"/>
          <cell r="AT23"/>
          <cell r="AU23"/>
          <cell r="AV23"/>
          <cell r="AW23"/>
          <cell r="AX23"/>
          <cell r="AY23"/>
          <cell r="AZ23"/>
          <cell r="BA23"/>
          <cell r="BB23"/>
          <cell r="BC23"/>
          <cell r="BD23"/>
          <cell r="BE23"/>
          <cell r="BF23"/>
          <cell r="BG23"/>
          <cell r="BH23"/>
          <cell r="BI23"/>
          <cell r="BJ23">
            <v>0</v>
          </cell>
          <cell r="BK23"/>
          <cell r="BL23"/>
          <cell r="BM23"/>
          <cell r="BN23"/>
          <cell r="BO23"/>
        </row>
        <row r="24">
          <cell r="A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  <cell r="AA24"/>
          <cell r="AB24"/>
          <cell r="AC24"/>
          <cell r="AD24"/>
          <cell r="AE24"/>
          <cell r="AF24"/>
          <cell r="AG24"/>
          <cell r="AH24"/>
          <cell r="AI24"/>
          <cell r="AJ24"/>
          <cell r="AK24"/>
          <cell r="AL24"/>
          <cell r="AM24"/>
          <cell r="AN24"/>
          <cell r="AO24"/>
          <cell r="AP24"/>
          <cell r="AQ24"/>
          <cell r="AR24"/>
          <cell r="AS24"/>
          <cell r="AT24"/>
          <cell r="AU24"/>
          <cell r="AV24"/>
          <cell r="AW24"/>
          <cell r="AX24"/>
          <cell r="AY24"/>
          <cell r="AZ24"/>
          <cell r="BA24"/>
          <cell r="BB24"/>
          <cell r="BC24"/>
          <cell r="BD24"/>
          <cell r="BE24"/>
          <cell r="BF24"/>
          <cell r="BG24"/>
          <cell r="BH24"/>
          <cell r="BI24"/>
          <cell r="BJ24">
            <v>0</v>
          </cell>
          <cell r="BK24"/>
          <cell r="BL24"/>
          <cell r="BM24"/>
          <cell r="BN24"/>
          <cell r="BO24"/>
        </row>
        <row r="25">
          <cell r="A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  <cell r="AA25"/>
          <cell r="AB25"/>
          <cell r="AC25"/>
          <cell r="AD25"/>
          <cell r="AE25"/>
          <cell r="AF25"/>
          <cell r="AG25"/>
          <cell r="AH25"/>
          <cell r="AI25"/>
          <cell r="AJ25"/>
          <cell r="AK25"/>
          <cell r="AL25"/>
          <cell r="AM25"/>
          <cell r="AN25"/>
          <cell r="AO25"/>
          <cell r="AP25"/>
          <cell r="AQ25"/>
          <cell r="AR25"/>
          <cell r="AS25"/>
          <cell r="AT25"/>
          <cell r="AU25"/>
          <cell r="AV25"/>
          <cell r="AW25"/>
          <cell r="AX25"/>
          <cell r="AY25"/>
          <cell r="AZ25"/>
          <cell r="BA25"/>
          <cell r="BB25"/>
          <cell r="BC25"/>
          <cell r="BD25"/>
          <cell r="BE25"/>
          <cell r="BF25"/>
          <cell r="BG25"/>
          <cell r="BH25"/>
          <cell r="BI25"/>
          <cell r="BJ25">
            <v>0</v>
          </cell>
          <cell r="BK25"/>
          <cell r="BL25"/>
          <cell r="BM25"/>
          <cell r="BN25"/>
          <cell r="BO25"/>
        </row>
        <row r="26">
          <cell r="A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  <cell r="AA26"/>
          <cell r="AB26"/>
          <cell r="AC26"/>
          <cell r="AD26"/>
          <cell r="AE26"/>
          <cell r="AF26"/>
          <cell r="AG26"/>
          <cell r="AH26"/>
          <cell r="AI26"/>
          <cell r="AJ26"/>
          <cell r="AK26"/>
          <cell r="AL26"/>
          <cell r="AM26"/>
          <cell r="AN26"/>
          <cell r="AO26"/>
          <cell r="AP26"/>
          <cell r="AQ26"/>
          <cell r="AR26"/>
          <cell r="AS26"/>
          <cell r="AT26"/>
          <cell r="AU26"/>
          <cell r="AV26"/>
          <cell r="AW26"/>
          <cell r="AX26"/>
          <cell r="AY26"/>
          <cell r="AZ26"/>
          <cell r="BA26"/>
          <cell r="BB26"/>
          <cell r="BC26"/>
          <cell r="BD26"/>
          <cell r="BE26"/>
          <cell r="BF26"/>
          <cell r="BG26"/>
          <cell r="BH26"/>
          <cell r="BI26"/>
          <cell r="BJ26">
            <v>0</v>
          </cell>
          <cell r="BK26"/>
          <cell r="BL26"/>
          <cell r="BM26"/>
          <cell r="BN26"/>
          <cell r="BO26"/>
        </row>
        <row r="27">
          <cell r="A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  <cell r="AA27"/>
          <cell r="AB27"/>
          <cell r="AC27"/>
          <cell r="AD27"/>
          <cell r="AE27"/>
          <cell r="AF27"/>
          <cell r="AG27"/>
          <cell r="AH27"/>
          <cell r="AI27"/>
          <cell r="AJ27"/>
          <cell r="AK27"/>
          <cell r="AL27"/>
          <cell r="AM27"/>
          <cell r="AN27"/>
          <cell r="AO27"/>
          <cell r="AP27"/>
          <cell r="AQ27"/>
          <cell r="AR27"/>
          <cell r="AS27"/>
          <cell r="AT27"/>
          <cell r="AU27"/>
          <cell r="AV27"/>
          <cell r="AW27"/>
          <cell r="AX27"/>
          <cell r="AY27"/>
          <cell r="AZ27"/>
          <cell r="BA27"/>
          <cell r="BB27"/>
          <cell r="BC27"/>
          <cell r="BD27"/>
          <cell r="BE27"/>
          <cell r="BF27"/>
          <cell r="BG27"/>
          <cell r="BH27"/>
          <cell r="BI27"/>
          <cell r="BJ27">
            <v>0</v>
          </cell>
          <cell r="BK27"/>
          <cell r="BL27"/>
          <cell r="BM27"/>
          <cell r="BN27"/>
          <cell r="BO27"/>
        </row>
        <row r="28">
          <cell r="A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  <cell r="AD28"/>
          <cell r="AE28"/>
          <cell r="AF28"/>
          <cell r="AG28"/>
          <cell r="AH28"/>
          <cell r="AI28"/>
          <cell r="AJ28"/>
          <cell r="AK28"/>
          <cell r="AL28"/>
          <cell r="AM28"/>
          <cell r="AN28"/>
          <cell r="AO28"/>
          <cell r="AP28"/>
          <cell r="AQ28"/>
          <cell r="AR28"/>
          <cell r="AS28"/>
          <cell r="AT28"/>
          <cell r="AU28"/>
          <cell r="AV28"/>
          <cell r="AW28"/>
          <cell r="AX28"/>
          <cell r="AY28"/>
          <cell r="AZ28"/>
          <cell r="BA28"/>
          <cell r="BB28"/>
          <cell r="BC28"/>
          <cell r="BD28"/>
          <cell r="BE28"/>
          <cell r="BF28"/>
          <cell r="BG28"/>
          <cell r="BH28"/>
          <cell r="BI28"/>
          <cell r="BJ28">
            <v>0</v>
          </cell>
          <cell r="BK28"/>
          <cell r="BL28"/>
          <cell r="BM28"/>
          <cell r="BN28"/>
          <cell r="BO28"/>
        </row>
        <row r="29">
          <cell r="A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  <cell r="AA29"/>
          <cell r="AB29"/>
          <cell r="AC29"/>
          <cell r="AD29"/>
          <cell r="AE29"/>
          <cell r="AF29"/>
          <cell r="AG29"/>
          <cell r="AH29"/>
          <cell r="AI29"/>
          <cell r="AJ29"/>
          <cell r="AK29"/>
          <cell r="AL29"/>
          <cell r="AM29"/>
          <cell r="AN29"/>
          <cell r="AO29"/>
          <cell r="AP29"/>
          <cell r="AQ29"/>
          <cell r="AR29"/>
          <cell r="AS29"/>
          <cell r="AT29"/>
          <cell r="AU29"/>
          <cell r="AV29"/>
          <cell r="AW29"/>
          <cell r="AX29"/>
          <cell r="AY29"/>
          <cell r="AZ29"/>
          <cell r="BA29"/>
          <cell r="BB29"/>
          <cell r="BC29"/>
          <cell r="BD29"/>
          <cell r="BE29"/>
          <cell r="BF29"/>
          <cell r="BG29"/>
          <cell r="BH29"/>
          <cell r="BI29"/>
          <cell r="BJ29">
            <v>0</v>
          </cell>
          <cell r="BK29"/>
          <cell r="BL29"/>
          <cell r="BM29"/>
          <cell r="BN29"/>
          <cell r="BO29"/>
        </row>
        <row r="30">
          <cell r="A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T30"/>
          <cell r="U30"/>
          <cell r="V30"/>
          <cell r="W30"/>
          <cell r="X30"/>
          <cell r="Y30"/>
          <cell r="Z30"/>
          <cell r="AA30"/>
          <cell r="AB30"/>
          <cell r="AC30"/>
          <cell r="AD30"/>
          <cell r="AE30"/>
          <cell r="AF30"/>
          <cell r="AG30"/>
          <cell r="AH30"/>
          <cell r="AI30"/>
          <cell r="AJ30"/>
          <cell r="AK30"/>
          <cell r="AL30"/>
          <cell r="AM30"/>
          <cell r="AN30"/>
          <cell r="AO30"/>
          <cell r="AP30"/>
          <cell r="AQ30"/>
          <cell r="AR30"/>
          <cell r="AS30"/>
          <cell r="AT30"/>
          <cell r="AU30"/>
          <cell r="AV30"/>
          <cell r="AW30"/>
          <cell r="AX30"/>
          <cell r="AY30"/>
          <cell r="AZ30"/>
          <cell r="BA30"/>
          <cell r="BB30"/>
          <cell r="BC30"/>
          <cell r="BD30"/>
          <cell r="BE30"/>
          <cell r="BF30"/>
          <cell r="BG30"/>
          <cell r="BH30"/>
          <cell r="BI30"/>
          <cell r="BJ30">
            <v>0</v>
          </cell>
          <cell r="BK30"/>
          <cell r="BL30"/>
          <cell r="BM30"/>
          <cell r="BN30"/>
          <cell r="BO30"/>
        </row>
        <row r="31">
          <cell r="A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  <cell r="AA31"/>
          <cell r="AB31"/>
          <cell r="AC31"/>
          <cell r="AD31"/>
          <cell r="AE31"/>
          <cell r="AF31"/>
          <cell r="AG31"/>
          <cell r="AH31"/>
          <cell r="AI31"/>
          <cell r="AJ31"/>
          <cell r="AK31"/>
          <cell r="AL31"/>
          <cell r="AM31"/>
          <cell r="AN31"/>
          <cell r="AO31"/>
          <cell r="AP31"/>
          <cell r="AQ31"/>
          <cell r="AR31"/>
          <cell r="AS31"/>
          <cell r="AT31"/>
          <cell r="AU31"/>
          <cell r="AV31"/>
          <cell r="AW31"/>
          <cell r="AX31"/>
          <cell r="AY31"/>
          <cell r="AZ31"/>
          <cell r="BA31"/>
          <cell r="BB31"/>
          <cell r="BC31"/>
          <cell r="BD31"/>
          <cell r="BE31"/>
          <cell r="BF31"/>
          <cell r="BG31"/>
          <cell r="BH31"/>
          <cell r="BI31"/>
          <cell r="BJ31">
            <v>0</v>
          </cell>
          <cell r="BK31"/>
          <cell r="BL31"/>
          <cell r="BM31"/>
          <cell r="BN31"/>
          <cell r="BO31"/>
        </row>
        <row r="32">
          <cell r="A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  <cell r="AA32"/>
          <cell r="AB32"/>
          <cell r="AC32"/>
          <cell r="AD32"/>
          <cell r="AE32"/>
          <cell r="AF32"/>
          <cell r="AG32"/>
          <cell r="AH32"/>
          <cell r="AI32"/>
          <cell r="AJ32"/>
          <cell r="AK32"/>
          <cell r="AL32"/>
          <cell r="AM32"/>
          <cell r="AN32"/>
          <cell r="AO32"/>
          <cell r="AP32"/>
          <cell r="AQ32"/>
          <cell r="AR32"/>
          <cell r="AS32"/>
          <cell r="AT32"/>
          <cell r="AU32"/>
          <cell r="AV32"/>
          <cell r="AW32"/>
          <cell r="AX32"/>
          <cell r="AY32"/>
          <cell r="AZ32"/>
          <cell r="BA32"/>
          <cell r="BB32"/>
          <cell r="BC32"/>
          <cell r="BD32"/>
          <cell r="BE32"/>
          <cell r="BF32"/>
          <cell r="BG32"/>
          <cell r="BH32"/>
          <cell r="BI32"/>
          <cell r="BJ32">
            <v>0</v>
          </cell>
          <cell r="BK32"/>
          <cell r="BL32"/>
          <cell r="BM32"/>
          <cell r="BN32"/>
          <cell r="BO32"/>
        </row>
        <row r="33">
          <cell r="A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  <cell r="AA33"/>
          <cell r="AB33"/>
          <cell r="AC33"/>
          <cell r="AD33"/>
          <cell r="AE33"/>
          <cell r="AF33"/>
          <cell r="AG33"/>
          <cell r="AH33"/>
          <cell r="AI33"/>
          <cell r="AJ33"/>
          <cell r="AK33"/>
          <cell r="AL33"/>
          <cell r="AM33"/>
          <cell r="AN33"/>
          <cell r="AO33"/>
          <cell r="AP33"/>
          <cell r="AQ33"/>
          <cell r="AR33"/>
          <cell r="AS33"/>
          <cell r="AT33"/>
          <cell r="AU33"/>
          <cell r="AV33"/>
          <cell r="AW33"/>
          <cell r="AX33"/>
          <cell r="AY33"/>
          <cell r="AZ33"/>
          <cell r="BA33"/>
          <cell r="BB33"/>
          <cell r="BC33"/>
          <cell r="BD33"/>
          <cell r="BE33"/>
          <cell r="BF33"/>
          <cell r="BG33"/>
          <cell r="BH33"/>
          <cell r="BI33"/>
          <cell r="BJ33">
            <v>0</v>
          </cell>
          <cell r="BK33"/>
          <cell r="BL33"/>
          <cell r="BM33"/>
          <cell r="BN33"/>
          <cell r="BO33"/>
        </row>
        <row r="34">
          <cell r="A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  <cell r="AA34"/>
          <cell r="AB34"/>
          <cell r="AC34"/>
          <cell r="AD34"/>
          <cell r="AE34"/>
          <cell r="AF34"/>
          <cell r="AG34"/>
          <cell r="AH34"/>
          <cell r="AI34"/>
          <cell r="AJ34"/>
          <cell r="AK34"/>
          <cell r="AL34"/>
          <cell r="AM34"/>
          <cell r="AN34"/>
          <cell r="AO34"/>
          <cell r="AP34"/>
          <cell r="AQ34"/>
          <cell r="AR34"/>
          <cell r="AS34"/>
          <cell r="AT34"/>
          <cell r="AU34"/>
          <cell r="AV34"/>
          <cell r="AW34"/>
          <cell r="AX34"/>
          <cell r="AY34"/>
          <cell r="AZ34"/>
          <cell r="BA34"/>
          <cell r="BB34"/>
          <cell r="BC34"/>
          <cell r="BD34"/>
          <cell r="BE34"/>
          <cell r="BF34"/>
          <cell r="BG34"/>
          <cell r="BH34"/>
          <cell r="BI34"/>
          <cell r="BJ34">
            <v>0</v>
          </cell>
          <cell r="BK34"/>
          <cell r="BL34"/>
          <cell r="BM34"/>
          <cell r="BN34"/>
          <cell r="BO34"/>
        </row>
        <row r="35">
          <cell r="A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  <cell r="AA35"/>
          <cell r="AB35"/>
          <cell r="AC35"/>
          <cell r="AD35"/>
          <cell r="AE35"/>
          <cell r="AF35"/>
          <cell r="AG35"/>
          <cell r="AH35"/>
          <cell r="AI35"/>
          <cell r="AJ35"/>
          <cell r="AK35"/>
          <cell r="AL35"/>
          <cell r="AM35"/>
          <cell r="AN35"/>
          <cell r="AO35"/>
          <cell r="AP35"/>
          <cell r="AQ35"/>
          <cell r="AR35"/>
          <cell r="AS35"/>
          <cell r="AT35"/>
          <cell r="AU35"/>
          <cell r="AV35"/>
          <cell r="AW35"/>
          <cell r="AX35"/>
          <cell r="AY35"/>
          <cell r="AZ35"/>
          <cell r="BA35"/>
          <cell r="BB35"/>
          <cell r="BC35"/>
          <cell r="BD35"/>
          <cell r="BE35"/>
          <cell r="BF35"/>
          <cell r="BG35"/>
          <cell r="BH35"/>
          <cell r="BI35"/>
          <cell r="BJ35">
            <v>0</v>
          </cell>
          <cell r="BK35"/>
          <cell r="BL35"/>
          <cell r="BM35"/>
          <cell r="BN35"/>
          <cell r="BO35"/>
        </row>
        <row r="36">
          <cell r="A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  <cell r="AA36"/>
          <cell r="AB36"/>
          <cell r="AC36"/>
          <cell r="AD36"/>
          <cell r="AE36"/>
          <cell r="AF36"/>
          <cell r="AG36"/>
          <cell r="AH36"/>
          <cell r="AI36"/>
          <cell r="AJ36"/>
          <cell r="AK36"/>
          <cell r="AL36"/>
          <cell r="AM36"/>
          <cell r="AN36"/>
          <cell r="AO36"/>
          <cell r="AP36"/>
          <cell r="AQ36"/>
          <cell r="AR36"/>
          <cell r="AS36"/>
          <cell r="AT36"/>
          <cell r="AU36"/>
          <cell r="AV36"/>
          <cell r="AW36"/>
          <cell r="AX36"/>
          <cell r="AY36"/>
          <cell r="AZ36"/>
          <cell r="BA36"/>
          <cell r="BB36"/>
          <cell r="BC36"/>
          <cell r="BD36"/>
          <cell r="BE36"/>
          <cell r="BF36"/>
          <cell r="BG36"/>
          <cell r="BH36"/>
          <cell r="BI36"/>
          <cell r="BJ36">
            <v>0</v>
          </cell>
          <cell r="BK36"/>
          <cell r="BL36"/>
          <cell r="BM36"/>
          <cell r="BN36"/>
          <cell r="BO36"/>
        </row>
        <row r="37">
          <cell r="A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  <cell r="AA37"/>
          <cell r="AB37"/>
          <cell r="AC37"/>
          <cell r="AD37"/>
          <cell r="AE37"/>
          <cell r="AF37"/>
          <cell r="AG37"/>
          <cell r="AH37"/>
          <cell r="AI37"/>
          <cell r="AJ37"/>
          <cell r="AK37"/>
          <cell r="AL37"/>
          <cell r="AM37"/>
          <cell r="AN37"/>
          <cell r="AO37"/>
          <cell r="AP37"/>
          <cell r="AQ37"/>
          <cell r="AR37"/>
          <cell r="AS37"/>
          <cell r="AT37"/>
          <cell r="AU37"/>
          <cell r="AV37"/>
          <cell r="AW37"/>
          <cell r="AX37"/>
          <cell r="AY37"/>
          <cell r="AZ37"/>
          <cell r="BA37"/>
          <cell r="BB37"/>
          <cell r="BC37"/>
          <cell r="BD37"/>
          <cell r="BE37"/>
          <cell r="BF37"/>
          <cell r="BG37"/>
          <cell r="BH37"/>
          <cell r="BI37"/>
          <cell r="BJ37">
            <v>0</v>
          </cell>
          <cell r="BK37"/>
          <cell r="BL37"/>
          <cell r="BM37"/>
          <cell r="BN37"/>
          <cell r="BO37"/>
        </row>
        <row r="38">
          <cell r="A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  <cell r="AA38"/>
          <cell r="AB38"/>
          <cell r="AC38"/>
          <cell r="AD38"/>
          <cell r="AE38"/>
          <cell r="AF38"/>
          <cell r="AG38"/>
          <cell r="AH38"/>
          <cell r="AI38"/>
          <cell r="AJ38"/>
          <cell r="AK38"/>
          <cell r="AL38"/>
          <cell r="AM38"/>
          <cell r="AN38"/>
          <cell r="AO38"/>
          <cell r="AP38"/>
          <cell r="AQ38"/>
          <cell r="AR38"/>
          <cell r="AS38"/>
          <cell r="AT38"/>
          <cell r="AU38"/>
          <cell r="AV38"/>
          <cell r="AW38"/>
          <cell r="AX38"/>
          <cell r="AY38"/>
          <cell r="AZ38"/>
          <cell r="BA38"/>
          <cell r="BB38"/>
          <cell r="BC38"/>
          <cell r="BD38"/>
          <cell r="BE38"/>
          <cell r="BF38"/>
          <cell r="BG38"/>
          <cell r="BH38"/>
          <cell r="BI38"/>
          <cell r="BJ38">
            <v>0</v>
          </cell>
          <cell r="BK38"/>
          <cell r="BL38"/>
          <cell r="BM38"/>
          <cell r="BN38"/>
          <cell r="BO38"/>
        </row>
        <row r="39">
          <cell r="A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  <cell r="AA39"/>
          <cell r="AB39"/>
          <cell r="AC39"/>
          <cell r="AD39"/>
          <cell r="AE39"/>
          <cell r="AF39"/>
          <cell r="AG39"/>
          <cell r="AH39"/>
          <cell r="AI39"/>
          <cell r="AJ39"/>
          <cell r="AK39"/>
          <cell r="AL39"/>
          <cell r="AM39"/>
          <cell r="AN39"/>
          <cell r="AO39"/>
          <cell r="AP39"/>
          <cell r="AQ39"/>
          <cell r="AR39"/>
          <cell r="AS39"/>
          <cell r="AT39"/>
          <cell r="AU39"/>
          <cell r="AV39"/>
          <cell r="AW39"/>
          <cell r="AX39"/>
          <cell r="AY39"/>
          <cell r="AZ39"/>
          <cell r="BA39"/>
          <cell r="BB39"/>
          <cell r="BC39"/>
          <cell r="BD39"/>
          <cell r="BE39"/>
          <cell r="BF39"/>
          <cell r="BG39"/>
          <cell r="BH39"/>
          <cell r="BI39"/>
          <cell r="BJ39">
            <v>0</v>
          </cell>
          <cell r="BK39"/>
          <cell r="BL39"/>
          <cell r="BM39"/>
          <cell r="BN39"/>
          <cell r="BO39"/>
        </row>
        <row r="40">
          <cell r="A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A40"/>
          <cell r="AB40"/>
          <cell r="AC40"/>
          <cell r="AD40"/>
          <cell r="AE40"/>
          <cell r="AF40"/>
          <cell r="AG40"/>
          <cell r="AH40"/>
          <cell r="AI40"/>
          <cell r="AJ40"/>
          <cell r="AK40"/>
          <cell r="AL40"/>
          <cell r="AM40"/>
          <cell r="AN40"/>
          <cell r="AO40"/>
          <cell r="AP40"/>
          <cell r="AQ40"/>
          <cell r="AR40"/>
          <cell r="AS40"/>
          <cell r="AT40"/>
          <cell r="AU40"/>
          <cell r="AV40"/>
          <cell r="AW40"/>
          <cell r="AX40"/>
          <cell r="AY40"/>
          <cell r="AZ40"/>
          <cell r="BA40"/>
          <cell r="BB40"/>
          <cell r="BC40"/>
          <cell r="BD40"/>
          <cell r="BE40"/>
          <cell r="BF40"/>
          <cell r="BG40"/>
          <cell r="BH40"/>
          <cell r="BI40"/>
          <cell r="BJ40">
            <v>0</v>
          </cell>
          <cell r="BK40"/>
          <cell r="BL40"/>
          <cell r="BM40"/>
          <cell r="BN40"/>
          <cell r="BO40"/>
        </row>
        <row r="41">
          <cell r="A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  <cell r="AA41"/>
          <cell r="AB41"/>
          <cell r="AC41"/>
          <cell r="AD41"/>
          <cell r="AE41"/>
          <cell r="AF41"/>
          <cell r="AG41"/>
          <cell r="AH41"/>
          <cell r="AI41"/>
          <cell r="AJ41"/>
          <cell r="AK41"/>
          <cell r="AL41"/>
          <cell r="AM41"/>
          <cell r="AN41"/>
          <cell r="AO41"/>
          <cell r="AP41"/>
          <cell r="AQ41"/>
          <cell r="AR41"/>
          <cell r="AS41"/>
          <cell r="AT41"/>
          <cell r="AU41"/>
          <cell r="AV41"/>
          <cell r="AW41"/>
          <cell r="AX41"/>
          <cell r="AY41"/>
          <cell r="AZ41"/>
          <cell r="BA41"/>
          <cell r="BB41"/>
          <cell r="BC41"/>
          <cell r="BD41"/>
          <cell r="BE41"/>
          <cell r="BF41"/>
          <cell r="BG41"/>
          <cell r="BH41"/>
          <cell r="BI41"/>
          <cell r="BJ41">
            <v>0</v>
          </cell>
          <cell r="BK41"/>
          <cell r="BL41"/>
          <cell r="BM41"/>
          <cell r="BN41"/>
          <cell r="BO41"/>
        </row>
        <row r="42">
          <cell r="A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  <cell r="AD42"/>
          <cell r="AE42"/>
          <cell r="AF42"/>
          <cell r="AG42"/>
          <cell r="AH42"/>
          <cell r="AI42"/>
          <cell r="AJ42"/>
          <cell r="AK42"/>
          <cell r="AL42"/>
          <cell r="AM42"/>
          <cell r="AN42"/>
          <cell r="AO42"/>
          <cell r="AP42"/>
          <cell r="AQ42"/>
          <cell r="AR42"/>
          <cell r="AS42"/>
          <cell r="AT42"/>
          <cell r="AU42"/>
          <cell r="AV42"/>
          <cell r="AW42"/>
          <cell r="AX42"/>
          <cell r="AY42"/>
          <cell r="AZ42"/>
          <cell r="BA42"/>
          <cell r="BB42"/>
          <cell r="BC42"/>
          <cell r="BD42"/>
          <cell r="BE42"/>
          <cell r="BF42"/>
          <cell r="BG42"/>
          <cell r="BH42"/>
          <cell r="BI42"/>
          <cell r="BJ42">
            <v>0</v>
          </cell>
          <cell r="BK42"/>
          <cell r="BL42"/>
          <cell r="BM42"/>
          <cell r="BN42"/>
          <cell r="BO42"/>
        </row>
        <row r="43">
          <cell r="A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  <cell r="AA43"/>
          <cell r="AB43"/>
          <cell r="AC43"/>
          <cell r="AD43"/>
          <cell r="AE43"/>
          <cell r="AF43"/>
          <cell r="AG43"/>
          <cell r="AH43"/>
          <cell r="AI43"/>
          <cell r="AJ43"/>
          <cell r="AK43"/>
          <cell r="AL43"/>
          <cell r="AM43"/>
          <cell r="AN43"/>
          <cell r="AO43"/>
          <cell r="AP43"/>
          <cell r="AQ43"/>
          <cell r="AR43"/>
          <cell r="AS43"/>
          <cell r="AT43"/>
          <cell r="AU43"/>
          <cell r="AV43"/>
          <cell r="AW43"/>
          <cell r="AX43"/>
          <cell r="AY43"/>
          <cell r="AZ43"/>
          <cell r="BA43"/>
          <cell r="BB43"/>
          <cell r="BC43"/>
          <cell r="BD43"/>
          <cell r="BE43"/>
          <cell r="BF43"/>
          <cell r="BG43"/>
          <cell r="BH43"/>
          <cell r="BI43"/>
          <cell r="BJ43">
            <v>0</v>
          </cell>
          <cell r="BK43"/>
          <cell r="BL43"/>
          <cell r="BM43"/>
          <cell r="BN43"/>
          <cell r="BO43"/>
        </row>
        <row r="44">
          <cell r="A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  <cell r="AA44"/>
          <cell r="AB44"/>
          <cell r="AC44"/>
          <cell r="AD44"/>
          <cell r="AE44"/>
          <cell r="AF44"/>
          <cell r="AG44"/>
          <cell r="AH44"/>
          <cell r="AI44"/>
          <cell r="AJ44"/>
          <cell r="AK44"/>
          <cell r="AL44"/>
          <cell r="AM44"/>
          <cell r="AN44"/>
          <cell r="AO44"/>
          <cell r="AP44"/>
          <cell r="AQ44"/>
          <cell r="AR44"/>
          <cell r="AS44"/>
          <cell r="AT44"/>
          <cell r="AU44"/>
          <cell r="AV44"/>
          <cell r="AW44"/>
          <cell r="AX44"/>
          <cell r="AY44"/>
          <cell r="AZ44"/>
          <cell r="BA44"/>
          <cell r="BB44"/>
          <cell r="BC44"/>
          <cell r="BD44"/>
          <cell r="BE44"/>
          <cell r="BF44"/>
          <cell r="BG44"/>
          <cell r="BH44"/>
          <cell r="BI44"/>
          <cell r="BJ44">
            <v>0</v>
          </cell>
          <cell r="BK44"/>
          <cell r="BL44"/>
          <cell r="BM44"/>
          <cell r="BN44"/>
          <cell r="BO44"/>
        </row>
        <row r="45">
          <cell r="A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  <cell r="AA45"/>
          <cell r="AB45"/>
          <cell r="AC45"/>
          <cell r="AD45"/>
          <cell r="AE45"/>
          <cell r="AF45"/>
          <cell r="AG45"/>
          <cell r="AH45"/>
          <cell r="AI45"/>
          <cell r="AJ45"/>
          <cell r="AK45"/>
          <cell r="AL45"/>
          <cell r="AM45"/>
          <cell r="AN45"/>
          <cell r="AO45"/>
          <cell r="AP45"/>
          <cell r="AQ45"/>
          <cell r="AR45"/>
          <cell r="AS45"/>
          <cell r="AT45"/>
          <cell r="AU45"/>
          <cell r="AV45"/>
          <cell r="AW45"/>
          <cell r="AX45"/>
          <cell r="AY45"/>
          <cell r="AZ45"/>
          <cell r="BA45"/>
          <cell r="BB45"/>
          <cell r="BC45"/>
          <cell r="BD45"/>
          <cell r="BE45"/>
          <cell r="BF45"/>
          <cell r="BG45"/>
          <cell r="BH45"/>
          <cell r="BI45"/>
          <cell r="BJ45">
            <v>0</v>
          </cell>
          <cell r="BK45"/>
          <cell r="BL45"/>
          <cell r="BM45"/>
          <cell r="BN45"/>
          <cell r="BO45"/>
        </row>
        <row r="46">
          <cell r="A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  <cell r="AA46"/>
          <cell r="AB46"/>
          <cell r="AC46"/>
          <cell r="AD46"/>
          <cell r="AE46"/>
          <cell r="AF46"/>
          <cell r="AG46"/>
          <cell r="AH46"/>
          <cell r="AI46"/>
          <cell r="AJ46"/>
          <cell r="AK46"/>
          <cell r="AL46"/>
          <cell r="AM46"/>
          <cell r="AN46"/>
          <cell r="AO46"/>
          <cell r="AP46"/>
          <cell r="AQ46"/>
          <cell r="AR46"/>
          <cell r="AS46"/>
          <cell r="AT46"/>
          <cell r="AU46"/>
          <cell r="AV46"/>
          <cell r="AW46"/>
          <cell r="AX46"/>
          <cell r="AY46"/>
          <cell r="AZ46"/>
          <cell r="BA46"/>
          <cell r="BB46"/>
          <cell r="BC46"/>
          <cell r="BD46"/>
          <cell r="BE46"/>
          <cell r="BF46"/>
          <cell r="BG46"/>
          <cell r="BH46"/>
          <cell r="BI46"/>
          <cell r="BJ46">
            <v>0</v>
          </cell>
          <cell r="BK46"/>
          <cell r="BL46"/>
          <cell r="BM46"/>
          <cell r="BN46"/>
          <cell r="BO46"/>
        </row>
        <row r="47">
          <cell r="A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  <cell r="AA47"/>
          <cell r="AB47"/>
          <cell r="AC47"/>
          <cell r="AD47"/>
          <cell r="AE47"/>
          <cell r="AF47"/>
          <cell r="AG47"/>
          <cell r="AH47"/>
          <cell r="AI47"/>
          <cell r="AJ47"/>
          <cell r="AK47"/>
          <cell r="AL47"/>
          <cell r="AM47"/>
          <cell r="AN47"/>
          <cell r="AO47"/>
          <cell r="AP47"/>
          <cell r="AQ47"/>
          <cell r="AR47"/>
          <cell r="AS47"/>
          <cell r="AT47"/>
          <cell r="AU47"/>
          <cell r="AV47"/>
          <cell r="AW47"/>
          <cell r="AX47"/>
          <cell r="AY47"/>
          <cell r="AZ47"/>
          <cell r="BA47"/>
          <cell r="BB47"/>
          <cell r="BC47"/>
          <cell r="BD47"/>
          <cell r="BE47"/>
          <cell r="BF47"/>
          <cell r="BG47"/>
          <cell r="BH47"/>
          <cell r="BI47"/>
          <cell r="BJ47">
            <v>0</v>
          </cell>
          <cell r="BK47"/>
          <cell r="BL47"/>
          <cell r="BM47"/>
          <cell r="BN47"/>
          <cell r="BO47"/>
        </row>
        <row r="48">
          <cell r="A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  <cell r="AA48"/>
          <cell r="AB48"/>
          <cell r="AC48"/>
          <cell r="AD48"/>
          <cell r="AE48"/>
          <cell r="AF48"/>
          <cell r="AG48"/>
          <cell r="AH48"/>
          <cell r="AI48"/>
          <cell r="AJ48"/>
          <cell r="AK48"/>
          <cell r="AL48"/>
          <cell r="AM48"/>
          <cell r="AN48"/>
          <cell r="AO48"/>
          <cell r="AP48"/>
          <cell r="AQ48"/>
          <cell r="AR48"/>
          <cell r="AS48"/>
          <cell r="AT48"/>
          <cell r="AU48"/>
          <cell r="AV48"/>
          <cell r="AW48"/>
          <cell r="AX48"/>
          <cell r="AY48"/>
          <cell r="AZ48"/>
          <cell r="BA48"/>
          <cell r="BB48"/>
          <cell r="BC48"/>
          <cell r="BD48"/>
          <cell r="BE48"/>
          <cell r="BF48"/>
          <cell r="BG48"/>
          <cell r="BH48"/>
          <cell r="BI48"/>
          <cell r="BJ48">
            <v>0</v>
          </cell>
          <cell r="BK48"/>
          <cell r="BL48"/>
          <cell r="BM48"/>
          <cell r="BN48"/>
          <cell r="BO48"/>
        </row>
        <row r="49">
          <cell r="A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  <cell r="AA49"/>
          <cell r="AB49"/>
          <cell r="AC49"/>
          <cell r="AD49"/>
          <cell r="AE49"/>
          <cell r="AF49"/>
          <cell r="AG49"/>
          <cell r="AH49"/>
          <cell r="AI49"/>
          <cell r="AJ49"/>
          <cell r="AK49"/>
          <cell r="AL49"/>
          <cell r="AM49"/>
          <cell r="AN49"/>
          <cell r="AO49"/>
          <cell r="AP49"/>
          <cell r="AQ49"/>
          <cell r="AR49"/>
          <cell r="AS49"/>
          <cell r="AT49"/>
          <cell r="AU49"/>
          <cell r="AV49"/>
          <cell r="AW49"/>
          <cell r="AX49"/>
          <cell r="AY49"/>
          <cell r="AZ49"/>
          <cell r="BA49"/>
          <cell r="BB49"/>
          <cell r="BC49"/>
          <cell r="BD49"/>
          <cell r="BE49"/>
          <cell r="BF49"/>
          <cell r="BG49"/>
          <cell r="BH49"/>
          <cell r="BI49"/>
          <cell r="BJ49">
            <v>0</v>
          </cell>
          <cell r="BK49"/>
          <cell r="BL49"/>
          <cell r="BM49"/>
          <cell r="BN49"/>
          <cell r="BO49"/>
        </row>
        <row r="50">
          <cell r="A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  <cell r="AA50"/>
          <cell r="AB50"/>
          <cell r="AC50"/>
          <cell r="AD50"/>
          <cell r="AE50"/>
          <cell r="AF50"/>
          <cell r="AG50"/>
          <cell r="AH50"/>
          <cell r="AI50"/>
          <cell r="AJ50"/>
          <cell r="AK50"/>
          <cell r="AL50"/>
          <cell r="AM50"/>
          <cell r="AN50"/>
          <cell r="AO50"/>
          <cell r="AP50"/>
          <cell r="AQ50"/>
          <cell r="AR50"/>
          <cell r="AS50"/>
          <cell r="AT50"/>
          <cell r="AU50"/>
          <cell r="AV50"/>
          <cell r="AW50"/>
          <cell r="AX50"/>
          <cell r="AY50"/>
          <cell r="AZ50"/>
          <cell r="BA50"/>
          <cell r="BB50"/>
          <cell r="BC50"/>
          <cell r="BD50"/>
          <cell r="BE50"/>
          <cell r="BF50"/>
          <cell r="BG50"/>
          <cell r="BH50"/>
          <cell r="BI50"/>
          <cell r="BJ50">
            <v>0</v>
          </cell>
          <cell r="BK50"/>
          <cell r="BL50"/>
          <cell r="BM50"/>
          <cell r="BN50"/>
          <cell r="BO50"/>
        </row>
        <row r="51">
          <cell r="A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  <cell r="AA51"/>
          <cell r="AB51"/>
          <cell r="AC51"/>
          <cell r="AD51"/>
          <cell r="AE51"/>
          <cell r="AF51"/>
          <cell r="AG51"/>
          <cell r="AH51"/>
          <cell r="AI51"/>
          <cell r="AJ51"/>
          <cell r="AK51"/>
          <cell r="AL51"/>
          <cell r="AM51"/>
          <cell r="AN51"/>
          <cell r="AO51"/>
          <cell r="AP51"/>
          <cell r="AQ51"/>
          <cell r="AR51"/>
          <cell r="AS51"/>
          <cell r="AT51"/>
          <cell r="AU51"/>
          <cell r="AV51"/>
          <cell r="AW51"/>
          <cell r="AX51"/>
          <cell r="AY51"/>
          <cell r="AZ51"/>
          <cell r="BA51"/>
          <cell r="BB51"/>
          <cell r="BC51"/>
          <cell r="BD51"/>
          <cell r="BE51"/>
          <cell r="BF51"/>
          <cell r="BG51"/>
          <cell r="BH51"/>
          <cell r="BI51"/>
          <cell r="BJ51">
            <v>0</v>
          </cell>
          <cell r="BK51"/>
          <cell r="BL51"/>
          <cell r="BM51"/>
          <cell r="BN51"/>
          <cell r="BO51"/>
        </row>
        <row r="52">
          <cell r="A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  <cell r="AA52"/>
          <cell r="AB52"/>
          <cell r="AC52"/>
          <cell r="AD52"/>
          <cell r="AE52"/>
          <cell r="AF52"/>
          <cell r="AG52"/>
          <cell r="AH52"/>
          <cell r="AI52"/>
          <cell r="AJ52"/>
          <cell r="AK52"/>
          <cell r="AL52"/>
          <cell r="AM52"/>
          <cell r="AN52"/>
          <cell r="AO52"/>
          <cell r="AP52"/>
          <cell r="AQ52"/>
          <cell r="AR52"/>
          <cell r="AS52"/>
          <cell r="AT52"/>
          <cell r="AU52"/>
          <cell r="AV52"/>
          <cell r="AW52"/>
          <cell r="AX52"/>
          <cell r="AY52"/>
          <cell r="AZ52"/>
          <cell r="BA52"/>
          <cell r="BB52"/>
          <cell r="BC52"/>
          <cell r="BD52"/>
          <cell r="BE52"/>
          <cell r="BF52"/>
          <cell r="BG52"/>
          <cell r="BH52"/>
          <cell r="BI52"/>
          <cell r="BJ52">
            <v>0</v>
          </cell>
          <cell r="BK52"/>
          <cell r="BL52"/>
          <cell r="BM52"/>
          <cell r="BN52"/>
          <cell r="BO52"/>
        </row>
        <row r="53">
          <cell r="A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  <cell r="AA53"/>
          <cell r="AB53"/>
          <cell r="AC53"/>
          <cell r="AD53"/>
          <cell r="AE53"/>
          <cell r="AF53"/>
          <cell r="AG53"/>
          <cell r="AH53"/>
          <cell r="AI53"/>
          <cell r="AJ53"/>
          <cell r="AK53"/>
          <cell r="AL53"/>
          <cell r="AM53"/>
          <cell r="AN53"/>
          <cell r="AO53"/>
          <cell r="AP53"/>
          <cell r="AQ53"/>
          <cell r="AR53"/>
          <cell r="AS53"/>
          <cell r="AT53"/>
          <cell r="AU53"/>
          <cell r="AV53"/>
          <cell r="AW53"/>
          <cell r="AX53"/>
          <cell r="AY53"/>
          <cell r="AZ53"/>
          <cell r="BA53"/>
          <cell r="BB53"/>
          <cell r="BC53"/>
          <cell r="BD53"/>
          <cell r="BE53"/>
          <cell r="BF53"/>
          <cell r="BG53"/>
          <cell r="BH53"/>
          <cell r="BJ53">
            <v>0</v>
          </cell>
          <cell r="BK53"/>
          <cell r="BL53"/>
          <cell r="BM53"/>
          <cell r="BN53"/>
          <cell r="BO53"/>
        </row>
        <row r="54">
          <cell r="A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  <cell r="AA54"/>
          <cell r="AB54"/>
          <cell r="AC54"/>
          <cell r="AD54"/>
          <cell r="AE54"/>
          <cell r="AF54"/>
          <cell r="AG54"/>
          <cell r="AH54"/>
          <cell r="AI54"/>
          <cell r="AJ54"/>
          <cell r="AK54"/>
          <cell r="AL54"/>
          <cell r="AM54"/>
          <cell r="AN54"/>
          <cell r="AO54"/>
          <cell r="AP54"/>
          <cell r="AQ54"/>
          <cell r="AR54"/>
          <cell r="AS54"/>
          <cell r="AT54"/>
          <cell r="AU54"/>
          <cell r="AV54"/>
          <cell r="AW54"/>
          <cell r="AX54"/>
          <cell r="AY54"/>
          <cell r="AZ54"/>
          <cell r="BA54"/>
          <cell r="BB54"/>
          <cell r="BC54"/>
          <cell r="BD54"/>
          <cell r="BE54"/>
          <cell r="BF54"/>
          <cell r="BG54"/>
          <cell r="BH54"/>
          <cell r="BI54"/>
          <cell r="BJ54">
            <v>0</v>
          </cell>
          <cell r="BK54"/>
          <cell r="BL54"/>
          <cell r="BM54"/>
          <cell r="BN54"/>
          <cell r="BO54"/>
        </row>
        <row r="55">
          <cell r="A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/>
          <cell r="AD55"/>
          <cell r="AE55"/>
          <cell r="AF55"/>
          <cell r="AG55"/>
          <cell r="AH55"/>
          <cell r="AI55"/>
          <cell r="AJ55"/>
          <cell r="AK55"/>
          <cell r="AL55"/>
          <cell r="AM55"/>
          <cell r="AN55"/>
          <cell r="AO55"/>
          <cell r="AP55"/>
          <cell r="AQ55"/>
          <cell r="AR55"/>
          <cell r="AS55"/>
          <cell r="AT55"/>
          <cell r="AU55"/>
          <cell r="AV55"/>
          <cell r="AW55"/>
          <cell r="AX55"/>
          <cell r="AY55"/>
          <cell r="AZ55"/>
          <cell r="BA55"/>
          <cell r="BB55"/>
          <cell r="BC55"/>
          <cell r="BD55"/>
          <cell r="BE55"/>
          <cell r="BF55"/>
          <cell r="BG55"/>
          <cell r="BH55"/>
          <cell r="BJ55">
            <v>0</v>
          </cell>
          <cell r="BK55"/>
          <cell r="BL55"/>
          <cell r="BM55"/>
          <cell r="BN55"/>
          <cell r="BO55"/>
        </row>
        <row r="56">
          <cell r="A56"/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/>
          <cell r="AD56"/>
          <cell r="AE56"/>
          <cell r="AF56"/>
          <cell r="AG56"/>
          <cell r="AH56"/>
          <cell r="AI56"/>
          <cell r="AJ56"/>
          <cell r="AK56"/>
          <cell r="AL56"/>
          <cell r="AM56"/>
          <cell r="AN56"/>
          <cell r="AO56"/>
          <cell r="AP56"/>
          <cell r="AQ56"/>
          <cell r="AR56"/>
          <cell r="AS56"/>
          <cell r="AT56"/>
          <cell r="AU56"/>
          <cell r="AV56"/>
          <cell r="AW56"/>
          <cell r="AX56"/>
          <cell r="AY56"/>
          <cell r="AZ56"/>
          <cell r="BA56"/>
          <cell r="BB56"/>
          <cell r="BC56"/>
          <cell r="BD56"/>
          <cell r="BE56"/>
          <cell r="BF56"/>
          <cell r="BG56"/>
          <cell r="BH56"/>
          <cell r="BJ56">
            <v>0</v>
          </cell>
          <cell r="BK56"/>
          <cell r="BL56"/>
          <cell r="BM56"/>
          <cell r="BN56"/>
          <cell r="BO56"/>
        </row>
        <row r="57">
          <cell r="A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/>
          <cell r="AD57"/>
          <cell r="AE57"/>
          <cell r="AF57"/>
          <cell r="AG57"/>
          <cell r="AH57"/>
          <cell r="AI57"/>
          <cell r="AJ57"/>
          <cell r="AK57"/>
          <cell r="AL57"/>
          <cell r="AM57"/>
          <cell r="AN57"/>
          <cell r="AO57"/>
          <cell r="AP57"/>
          <cell r="AQ57"/>
          <cell r="AR57"/>
          <cell r="AS57"/>
          <cell r="AT57"/>
          <cell r="AU57"/>
          <cell r="AV57"/>
          <cell r="AW57"/>
          <cell r="AX57"/>
          <cell r="AY57"/>
          <cell r="AZ57"/>
          <cell r="BA57"/>
          <cell r="BB57"/>
          <cell r="BC57"/>
          <cell r="BD57"/>
          <cell r="BE57"/>
          <cell r="BF57"/>
          <cell r="BG57"/>
          <cell r="BH57"/>
          <cell r="BJ57">
            <v>0</v>
          </cell>
          <cell r="BK57"/>
          <cell r="BL57"/>
          <cell r="BM57"/>
          <cell r="BN57"/>
          <cell r="BO57"/>
        </row>
        <row r="58">
          <cell r="A58"/>
          <cell r="D58"/>
          <cell r="E58"/>
          <cell r="F58"/>
          <cell r="G58"/>
          <cell r="H58"/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/>
          <cell r="AD58"/>
          <cell r="AE58"/>
          <cell r="AF58"/>
          <cell r="AG58"/>
          <cell r="AH58"/>
          <cell r="AI58"/>
          <cell r="AJ58"/>
          <cell r="AK58"/>
          <cell r="AL58"/>
          <cell r="AM58"/>
          <cell r="AN58"/>
          <cell r="AO58"/>
          <cell r="AP58"/>
          <cell r="AQ58"/>
          <cell r="AR58"/>
          <cell r="AS58"/>
          <cell r="AT58"/>
          <cell r="AU58"/>
          <cell r="AV58"/>
          <cell r="AW58"/>
          <cell r="AX58"/>
          <cell r="AY58"/>
          <cell r="AZ58"/>
          <cell r="BA58"/>
          <cell r="BB58"/>
          <cell r="BC58"/>
          <cell r="BD58"/>
          <cell r="BE58"/>
          <cell r="BF58"/>
          <cell r="BG58"/>
          <cell r="BH58"/>
          <cell r="BJ58">
            <v>0</v>
          </cell>
          <cell r="BK58"/>
          <cell r="BL58"/>
          <cell r="BM58"/>
          <cell r="BN58"/>
          <cell r="BO58"/>
        </row>
        <row r="59">
          <cell r="A59"/>
          <cell r="D59"/>
          <cell r="E59"/>
          <cell r="F59"/>
          <cell r="G59"/>
          <cell r="H59"/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/>
          <cell r="AD59"/>
          <cell r="AE59"/>
          <cell r="AF59"/>
          <cell r="AG59"/>
          <cell r="AH59"/>
          <cell r="AI59"/>
          <cell r="AJ59"/>
          <cell r="AK59"/>
          <cell r="AL59"/>
          <cell r="AM59"/>
          <cell r="AN59"/>
          <cell r="AO59"/>
          <cell r="AP59"/>
          <cell r="AQ59"/>
          <cell r="AR59"/>
          <cell r="AS59"/>
          <cell r="AT59"/>
          <cell r="AU59"/>
          <cell r="AV59"/>
          <cell r="AW59"/>
          <cell r="AX59"/>
          <cell r="AY59"/>
          <cell r="AZ59"/>
          <cell r="BA59"/>
          <cell r="BB59"/>
          <cell r="BC59"/>
          <cell r="BD59"/>
          <cell r="BE59"/>
          <cell r="BF59"/>
          <cell r="BG59"/>
          <cell r="BH59"/>
          <cell r="BJ59">
            <v>0</v>
          </cell>
          <cell r="BK59"/>
          <cell r="BL59"/>
          <cell r="BM59"/>
          <cell r="BN59"/>
          <cell r="BO59"/>
        </row>
        <row r="60">
          <cell r="A60"/>
          <cell r="D60"/>
          <cell r="E60"/>
          <cell r="F60"/>
          <cell r="G60"/>
          <cell r="H60"/>
          <cell r="I60"/>
          <cell r="J60"/>
          <cell r="K60"/>
          <cell r="L60"/>
          <cell r="M60"/>
          <cell r="N60"/>
          <cell r="O60"/>
          <cell r="P60"/>
          <cell r="Q60"/>
          <cell r="R60"/>
          <cell r="S60"/>
          <cell r="T60"/>
          <cell r="U60"/>
          <cell r="V60"/>
          <cell r="W60"/>
          <cell r="X60"/>
          <cell r="Y60"/>
          <cell r="Z60"/>
          <cell r="AA60"/>
          <cell r="AB60"/>
          <cell r="AC60"/>
          <cell r="AD60"/>
          <cell r="AE60"/>
          <cell r="AF60"/>
          <cell r="AG60"/>
          <cell r="AH60"/>
          <cell r="AI60"/>
          <cell r="AJ60"/>
          <cell r="AK60"/>
          <cell r="AL60"/>
          <cell r="AM60"/>
          <cell r="AN60"/>
          <cell r="AO60"/>
          <cell r="AP60"/>
          <cell r="AQ60"/>
          <cell r="AR60"/>
          <cell r="AS60"/>
          <cell r="AT60"/>
          <cell r="AU60"/>
          <cell r="AV60"/>
          <cell r="AW60"/>
          <cell r="AX60"/>
          <cell r="AY60"/>
          <cell r="AZ60"/>
          <cell r="BA60"/>
          <cell r="BB60"/>
          <cell r="BC60"/>
          <cell r="BD60"/>
          <cell r="BE60"/>
          <cell r="BF60"/>
          <cell r="BG60"/>
          <cell r="BH60"/>
          <cell r="BJ60">
            <v>0</v>
          </cell>
          <cell r="BK60"/>
          <cell r="BL60"/>
          <cell r="BM60"/>
          <cell r="BN60"/>
          <cell r="BO60"/>
        </row>
        <row r="61">
          <cell r="A61"/>
          <cell r="D61"/>
          <cell r="E61"/>
          <cell r="F61"/>
          <cell r="G61"/>
          <cell r="H61"/>
          <cell r="I61"/>
          <cell r="J61"/>
          <cell r="K61"/>
          <cell r="L61"/>
          <cell r="M61"/>
          <cell r="N61"/>
          <cell r="O61"/>
          <cell r="P61"/>
          <cell r="Q61"/>
          <cell r="R61"/>
          <cell r="S61"/>
          <cell r="T61"/>
          <cell r="U61"/>
          <cell r="V61"/>
          <cell r="W61"/>
          <cell r="X61"/>
          <cell r="Y61"/>
          <cell r="Z61"/>
          <cell r="AA61"/>
          <cell r="AB61"/>
          <cell r="AC61"/>
          <cell r="AD61"/>
          <cell r="AE61"/>
          <cell r="AF61"/>
          <cell r="AG61"/>
          <cell r="AH61"/>
          <cell r="AI61"/>
          <cell r="AJ61"/>
          <cell r="AK61"/>
          <cell r="AL61"/>
          <cell r="AM61"/>
          <cell r="AN61"/>
          <cell r="AO61"/>
          <cell r="AP61"/>
          <cell r="AQ61"/>
          <cell r="AR61"/>
          <cell r="AS61"/>
          <cell r="AT61"/>
          <cell r="AU61"/>
          <cell r="AV61"/>
          <cell r="AW61"/>
          <cell r="AX61"/>
          <cell r="AY61"/>
          <cell r="AZ61"/>
          <cell r="BA61"/>
          <cell r="BB61"/>
          <cell r="BC61"/>
          <cell r="BD61"/>
          <cell r="BE61"/>
          <cell r="BF61"/>
          <cell r="BG61"/>
          <cell r="BH61"/>
          <cell r="BJ61">
            <v>0</v>
          </cell>
          <cell r="BK61"/>
          <cell r="BL61"/>
          <cell r="BM61"/>
          <cell r="BN61"/>
          <cell r="BO61"/>
        </row>
        <row r="62">
          <cell r="A62"/>
          <cell r="B62"/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/>
          <cell r="N62"/>
          <cell r="O62"/>
          <cell r="P62"/>
          <cell r="Q62"/>
          <cell r="R62"/>
          <cell r="S62"/>
          <cell r="T62"/>
          <cell r="U62"/>
          <cell r="V62"/>
          <cell r="W62"/>
          <cell r="X62"/>
          <cell r="Y62"/>
          <cell r="Z62"/>
          <cell r="AA62"/>
          <cell r="AB62"/>
          <cell r="AC62"/>
          <cell r="AD62"/>
          <cell r="AE62"/>
          <cell r="AF62"/>
          <cell r="AG62"/>
          <cell r="AH62"/>
          <cell r="AI62"/>
          <cell r="AJ62"/>
          <cell r="AK62"/>
          <cell r="AL62"/>
          <cell r="AM62"/>
          <cell r="AN62"/>
          <cell r="AO62"/>
          <cell r="AP62"/>
          <cell r="AQ62"/>
          <cell r="AR62"/>
          <cell r="AS62"/>
          <cell r="AT62"/>
          <cell r="AU62"/>
          <cell r="AV62"/>
          <cell r="AW62"/>
          <cell r="AX62"/>
          <cell r="AY62"/>
          <cell r="AZ62"/>
          <cell r="BA62"/>
          <cell r="BB62"/>
          <cell r="BC62"/>
          <cell r="BD62"/>
          <cell r="BE62"/>
          <cell r="BF62"/>
          <cell r="BG62"/>
          <cell r="BH62"/>
          <cell r="BJ62">
            <v>0</v>
          </cell>
          <cell r="BK62"/>
          <cell r="BL62"/>
          <cell r="BM62"/>
          <cell r="BN62"/>
          <cell r="BO62"/>
        </row>
        <row r="63">
          <cell r="A63"/>
          <cell r="B63"/>
          <cell r="C63"/>
          <cell r="D63"/>
          <cell r="E63"/>
          <cell r="F63"/>
          <cell r="G63"/>
          <cell r="H63"/>
          <cell r="I63"/>
          <cell r="J63"/>
          <cell r="K63"/>
          <cell r="L63"/>
          <cell r="M63"/>
          <cell r="N63"/>
          <cell r="O63"/>
          <cell r="P63"/>
          <cell r="Q63"/>
          <cell r="R63"/>
          <cell r="S63"/>
          <cell r="T63"/>
          <cell r="U63"/>
          <cell r="V63"/>
          <cell r="W63"/>
          <cell r="X63"/>
          <cell r="Y63"/>
          <cell r="Z63"/>
          <cell r="AA63"/>
          <cell r="AB63"/>
          <cell r="AC63"/>
          <cell r="AD63"/>
          <cell r="AE63"/>
          <cell r="AF63"/>
          <cell r="AG63"/>
          <cell r="AH63"/>
          <cell r="AI63"/>
          <cell r="AJ63"/>
          <cell r="AK63"/>
          <cell r="AL63"/>
          <cell r="AM63"/>
          <cell r="AN63"/>
          <cell r="AO63"/>
          <cell r="AP63"/>
          <cell r="AQ63"/>
          <cell r="AR63"/>
          <cell r="AS63"/>
          <cell r="AT63"/>
          <cell r="AU63"/>
          <cell r="AV63"/>
          <cell r="AW63"/>
          <cell r="AX63"/>
          <cell r="AY63"/>
          <cell r="AZ63"/>
          <cell r="BA63"/>
          <cell r="BB63"/>
          <cell r="BC63"/>
          <cell r="BD63"/>
          <cell r="BE63"/>
          <cell r="BF63"/>
          <cell r="BG63"/>
          <cell r="BH63"/>
          <cell r="BJ63">
            <v>0</v>
          </cell>
          <cell r="BK63"/>
          <cell r="BL63"/>
          <cell r="BM63"/>
          <cell r="BN63"/>
          <cell r="BO63"/>
        </row>
        <row r="64">
          <cell r="A64"/>
          <cell r="D64"/>
          <cell r="E64"/>
          <cell r="F64"/>
          <cell r="G64"/>
          <cell r="H64"/>
          <cell r="I64"/>
          <cell r="J64"/>
          <cell r="K64"/>
          <cell r="L64"/>
          <cell r="M64"/>
          <cell r="N64"/>
          <cell r="O64"/>
          <cell r="P64"/>
          <cell r="Q64"/>
          <cell r="R64"/>
          <cell r="S64"/>
          <cell r="T64"/>
          <cell r="U64"/>
          <cell r="V64"/>
          <cell r="W64"/>
          <cell r="X64"/>
          <cell r="Y64"/>
          <cell r="Z64"/>
          <cell r="AA64"/>
          <cell r="AB64"/>
          <cell r="AC64"/>
          <cell r="AD64"/>
          <cell r="AE64"/>
          <cell r="AF64"/>
          <cell r="AG64"/>
          <cell r="AH64"/>
          <cell r="AI64"/>
          <cell r="AJ64"/>
          <cell r="AK64"/>
          <cell r="AL64"/>
          <cell r="AM64"/>
          <cell r="AN64"/>
          <cell r="AO64"/>
          <cell r="AP64"/>
          <cell r="AQ64"/>
          <cell r="AR64"/>
          <cell r="AS64"/>
          <cell r="AT64"/>
          <cell r="AU64"/>
          <cell r="AV64"/>
          <cell r="AW64"/>
          <cell r="AX64"/>
          <cell r="AY64"/>
          <cell r="AZ64"/>
          <cell r="BA64"/>
          <cell r="BB64"/>
          <cell r="BC64"/>
          <cell r="BD64"/>
          <cell r="BE64"/>
          <cell r="BF64"/>
          <cell r="BG64"/>
          <cell r="BH64"/>
          <cell r="BJ64">
            <v>0</v>
          </cell>
          <cell r="BK64"/>
          <cell r="BL64"/>
          <cell r="BM64"/>
          <cell r="BN64"/>
          <cell r="BO64"/>
        </row>
        <row r="65">
          <cell r="A65"/>
          <cell r="B65"/>
          <cell r="C65"/>
          <cell r="D65"/>
          <cell r="E65"/>
          <cell r="F65"/>
          <cell r="G65"/>
          <cell r="H65"/>
          <cell r="I65"/>
          <cell r="J65"/>
          <cell r="K65"/>
          <cell r="L65"/>
          <cell r="M65"/>
          <cell r="N65"/>
          <cell r="O65"/>
          <cell r="P65"/>
          <cell r="Q65"/>
          <cell r="R65"/>
          <cell r="S65"/>
          <cell r="T65"/>
          <cell r="U65"/>
          <cell r="V65"/>
          <cell r="W65"/>
          <cell r="X65"/>
          <cell r="Y65"/>
          <cell r="Z65"/>
          <cell r="AA65"/>
          <cell r="AB65"/>
          <cell r="AC65"/>
          <cell r="AD65"/>
          <cell r="AE65"/>
          <cell r="AF65"/>
          <cell r="AG65"/>
          <cell r="AH65"/>
          <cell r="AI65"/>
          <cell r="AJ65"/>
          <cell r="AK65"/>
          <cell r="AL65"/>
          <cell r="AM65"/>
          <cell r="AN65"/>
          <cell r="AO65"/>
          <cell r="AP65"/>
          <cell r="AQ65"/>
          <cell r="AR65"/>
          <cell r="AS65"/>
          <cell r="AT65"/>
          <cell r="AU65"/>
          <cell r="AV65"/>
          <cell r="AW65"/>
          <cell r="AX65"/>
          <cell r="AY65"/>
          <cell r="AZ65"/>
          <cell r="BA65"/>
          <cell r="BB65"/>
          <cell r="BC65"/>
          <cell r="BD65"/>
          <cell r="BE65"/>
          <cell r="BF65"/>
          <cell r="BG65"/>
          <cell r="BH65"/>
          <cell r="BJ65">
            <v>0</v>
          </cell>
          <cell r="BK65"/>
          <cell r="BL65"/>
          <cell r="BM65"/>
          <cell r="BN65"/>
          <cell r="BO65"/>
        </row>
        <row r="66">
          <cell r="A66"/>
          <cell r="D66"/>
          <cell r="E66"/>
          <cell r="F66"/>
          <cell r="G66"/>
          <cell r="H66"/>
          <cell r="I66"/>
          <cell r="J66"/>
          <cell r="K66"/>
          <cell r="L66"/>
          <cell r="M66"/>
          <cell r="N66"/>
          <cell r="O66"/>
          <cell r="P66"/>
          <cell r="Q66"/>
          <cell r="R66"/>
          <cell r="S66"/>
          <cell r="T66"/>
          <cell r="U66"/>
          <cell r="V66"/>
          <cell r="W66"/>
          <cell r="X66"/>
          <cell r="Y66"/>
          <cell r="Z66"/>
          <cell r="AA66"/>
          <cell r="AB66"/>
          <cell r="AC66"/>
          <cell r="AD66"/>
          <cell r="AE66"/>
          <cell r="AF66"/>
          <cell r="AG66"/>
          <cell r="AH66"/>
          <cell r="AI66"/>
          <cell r="AJ66"/>
          <cell r="AK66"/>
          <cell r="AL66"/>
          <cell r="AM66"/>
          <cell r="AN66"/>
          <cell r="AO66"/>
          <cell r="AP66"/>
          <cell r="AQ66"/>
          <cell r="AR66"/>
          <cell r="AS66"/>
          <cell r="AT66"/>
          <cell r="AU66"/>
          <cell r="AV66"/>
          <cell r="AW66"/>
          <cell r="AX66"/>
          <cell r="AY66"/>
          <cell r="AZ66"/>
          <cell r="BA66"/>
          <cell r="BB66"/>
          <cell r="BC66"/>
          <cell r="BD66"/>
          <cell r="BE66"/>
          <cell r="BF66"/>
          <cell r="BG66"/>
          <cell r="BH66"/>
          <cell r="BJ66">
            <v>0</v>
          </cell>
          <cell r="BK66"/>
          <cell r="BL66"/>
          <cell r="BM66"/>
          <cell r="BN66"/>
          <cell r="BO66"/>
        </row>
        <row r="67">
          <cell r="A67"/>
          <cell r="D67"/>
          <cell r="E67"/>
          <cell r="F67"/>
          <cell r="G67"/>
          <cell r="H67"/>
          <cell r="I67"/>
          <cell r="J67"/>
          <cell r="K67"/>
          <cell r="L67"/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  <cell r="AS67"/>
          <cell r="AT67"/>
          <cell r="AU67"/>
          <cell r="AV67"/>
          <cell r="AW67"/>
          <cell r="AX67"/>
          <cell r="AY67"/>
          <cell r="AZ67"/>
          <cell r="BA67"/>
          <cell r="BB67"/>
          <cell r="BC67"/>
          <cell r="BD67"/>
          <cell r="BE67"/>
          <cell r="BF67"/>
          <cell r="BG67"/>
          <cell r="BH67"/>
          <cell r="BJ67">
            <v>0</v>
          </cell>
          <cell r="BK67"/>
          <cell r="BL67"/>
          <cell r="BM67"/>
          <cell r="BN67"/>
          <cell r="BO67"/>
        </row>
        <row r="68">
          <cell r="A68"/>
          <cell r="D68"/>
          <cell r="E68"/>
          <cell r="F68"/>
          <cell r="G68"/>
          <cell r="H68"/>
          <cell r="I68"/>
          <cell r="J68"/>
          <cell r="K68"/>
          <cell r="L68"/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  <cell r="AS68"/>
          <cell r="AT68"/>
          <cell r="AU68"/>
          <cell r="AV68"/>
          <cell r="AW68"/>
          <cell r="AX68"/>
          <cell r="AY68"/>
          <cell r="AZ68"/>
          <cell r="BA68"/>
          <cell r="BB68"/>
          <cell r="BC68"/>
          <cell r="BD68"/>
          <cell r="BE68"/>
          <cell r="BF68"/>
          <cell r="BG68"/>
          <cell r="BH68"/>
          <cell r="BJ68">
            <v>0</v>
          </cell>
          <cell r="BK68"/>
          <cell r="BL68"/>
          <cell r="BM68"/>
          <cell r="BN68"/>
          <cell r="BO68"/>
        </row>
        <row r="69">
          <cell r="A69"/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  <cell r="AS69"/>
          <cell r="AT69"/>
          <cell r="AU69"/>
          <cell r="AV69"/>
          <cell r="AW69"/>
          <cell r="AX69"/>
          <cell r="AY69"/>
          <cell r="AZ69"/>
          <cell r="BA69"/>
          <cell r="BB69"/>
          <cell r="BC69"/>
          <cell r="BD69"/>
          <cell r="BE69"/>
          <cell r="BF69"/>
          <cell r="BG69"/>
          <cell r="BH69"/>
          <cell r="BJ69">
            <v>0</v>
          </cell>
          <cell r="BK69"/>
          <cell r="BL69"/>
          <cell r="BM69"/>
          <cell r="BN69"/>
          <cell r="BO69"/>
        </row>
        <row r="70">
          <cell r="A70"/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  <cell r="AS70"/>
          <cell r="AT70"/>
          <cell r="AU70"/>
          <cell r="AV70"/>
          <cell r="AW70"/>
          <cell r="AX70"/>
          <cell r="AY70"/>
          <cell r="AZ70"/>
          <cell r="BA70"/>
          <cell r="BB70"/>
          <cell r="BC70"/>
          <cell r="BD70"/>
          <cell r="BE70"/>
          <cell r="BF70"/>
          <cell r="BG70"/>
          <cell r="BH70"/>
          <cell r="BJ70">
            <v>0</v>
          </cell>
          <cell r="BK70"/>
          <cell r="BL70"/>
          <cell r="BM70"/>
          <cell r="BN70"/>
          <cell r="BO70"/>
        </row>
        <row r="71">
          <cell r="A71"/>
          <cell r="B71"/>
          <cell r="C71"/>
          <cell r="D71"/>
          <cell r="E71"/>
          <cell r="F71"/>
          <cell r="G71"/>
          <cell r="H71"/>
          <cell r="I71"/>
          <cell r="J71"/>
          <cell r="K71"/>
          <cell r="L71"/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  <cell r="AQ71"/>
          <cell r="AR71"/>
          <cell r="AS71"/>
          <cell r="AT71"/>
          <cell r="AU71"/>
          <cell r="AV71"/>
          <cell r="AW71"/>
          <cell r="AX71"/>
          <cell r="AY71"/>
          <cell r="AZ71"/>
          <cell r="BA71"/>
          <cell r="BB71"/>
          <cell r="BC71"/>
          <cell r="BD71"/>
          <cell r="BE71"/>
          <cell r="BF71"/>
          <cell r="BG71"/>
          <cell r="BH71"/>
          <cell r="BJ71">
            <v>0</v>
          </cell>
          <cell r="BK71"/>
          <cell r="BL71"/>
          <cell r="BM71"/>
          <cell r="BN71"/>
          <cell r="BO71"/>
        </row>
        <row r="72">
          <cell r="A72"/>
          <cell r="B72"/>
          <cell r="C72"/>
          <cell r="D72"/>
          <cell r="E72"/>
          <cell r="F72"/>
          <cell r="G72"/>
          <cell r="H72"/>
          <cell r="I72"/>
          <cell r="J72"/>
          <cell r="K72"/>
          <cell r="L72"/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  <cell r="AS72"/>
          <cell r="AT72"/>
          <cell r="AU72"/>
          <cell r="AV72"/>
          <cell r="AW72"/>
          <cell r="AX72"/>
          <cell r="AY72"/>
          <cell r="AZ72"/>
          <cell r="BA72"/>
          <cell r="BB72"/>
          <cell r="BC72"/>
          <cell r="BD72"/>
          <cell r="BE72"/>
          <cell r="BF72"/>
          <cell r="BG72"/>
          <cell r="BH72"/>
          <cell r="BJ72">
            <v>0</v>
          </cell>
          <cell r="BK72"/>
          <cell r="BL72"/>
          <cell r="BM72"/>
          <cell r="BN72"/>
          <cell r="BO72"/>
        </row>
        <row r="73">
          <cell r="A73"/>
          <cell r="B73"/>
          <cell r="C73"/>
          <cell r="D73"/>
          <cell r="E73"/>
          <cell r="F73"/>
          <cell r="G73"/>
          <cell r="H73"/>
          <cell r="I73"/>
          <cell r="J73"/>
          <cell r="K73"/>
          <cell r="L73"/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  <cell r="AS73"/>
          <cell r="AT73"/>
          <cell r="AU73"/>
          <cell r="AV73"/>
          <cell r="AW73"/>
          <cell r="AX73"/>
          <cell r="AY73"/>
          <cell r="AZ73"/>
          <cell r="BA73"/>
          <cell r="BB73"/>
          <cell r="BC73"/>
          <cell r="BD73"/>
          <cell r="BE73"/>
          <cell r="BF73"/>
          <cell r="BG73"/>
          <cell r="BH73"/>
          <cell r="BJ73">
            <v>0</v>
          </cell>
          <cell r="BK73"/>
          <cell r="BL73"/>
          <cell r="BM73"/>
          <cell r="BN73"/>
          <cell r="BO73"/>
        </row>
        <row r="74">
          <cell r="A74"/>
          <cell r="B74"/>
          <cell r="C74"/>
          <cell r="D74"/>
          <cell r="E74"/>
          <cell r="F74"/>
          <cell r="G74"/>
          <cell r="H74"/>
          <cell r="I74"/>
          <cell r="J74"/>
          <cell r="K74"/>
          <cell r="L74"/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  <cell r="AS74"/>
          <cell r="AT74"/>
          <cell r="AU74"/>
          <cell r="AV74"/>
          <cell r="AW74"/>
          <cell r="AX74"/>
          <cell r="AY74"/>
          <cell r="AZ74"/>
          <cell r="BA74"/>
          <cell r="BB74"/>
          <cell r="BC74"/>
          <cell r="BD74"/>
          <cell r="BE74"/>
          <cell r="BF74"/>
          <cell r="BG74"/>
          <cell r="BH74"/>
          <cell r="BJ74">
            <v>0</v>
          </cell>
          <cell r="BK74"/>
          <cell r="BL74"/>
          <cell r="BM74"/>
          <cell r="BN74"/>
          <cell r="BO74"/>
        </row>
        <row r="75">
          <cell r="A75"/>
          <cell r="B75"/>
          <cell r="C75"/>
          <cell r="D75"/>
          <cell r="E75"/>
          <cell r="F75"/>
          <cell r="G75"/>
          <cell r="H75"/>
          <cell r="I75"/>
          <cell r="J75"/>
          <cell r="K75"/>
          <cell r="L75"/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  <cell r="AS75"/>
          <cell r="AT75"/>
          <cell r="AU75"/>
          <cell r="AV75"/>
          <cell r="AW75"/>
          <cell r="AX75"/>
          <cell r="AY75"/>
          <cell r="AZ75"/>
          <cell r="BA75"/>
          <cell r="BB75"/>
          <cell r="BC75"/>
          <cell r="BD75"/>
          <cell r="BE75"/>
          <cell r="BF75"/>
          <cell r="BG75"/>
          <cell r="BH75"/>
          <cell r="BJ75">
            <v>0</v>
          </cell>
          <cell r="BK75"/>
          <cell r="BL75"/>
          <cell r="BM75"/>
          <cell r="BN75"/>
          <cell r="BO75"/>
        </row>
        <row r="76">
          <cell r="A76"/>
          <cell r="B76"/>
          <cell r="C76"/>
          <cell r="D76"/>
          <cell r="E76"/>
          <cell r="F76"/>
          <cell r="G76"/>
          <cell r="H76"/>
          <cell r="I76"/>
          <cell r="J76"/>
          <cell r="K76"/>
          <cell r="L76"/>
          <cell r="M76"/>
          <cell r="N76"/>
          <cell r="O76"/>
          <cell r="P76"/>
          <cell r="Q76"/>
          <cell r="R76"/>
          <cell r="S76"/>
          <cell r="T76"/>
          <cell r="U76"/>
          <cell r="V76"/>
          <cell r="W76"/>
          <cell r="X76"/>
          <cell r="Y76"/>
          <cell r="Z76"/>
          <cell r="AA76"/>
          <cell r="AB76"/>
          <cell r="AC76"/>
          <cell r="AD76"/>
          <cell r="AE76"/>
          <cell r="AF76"/>
          <cell r="AG76"/>
          <cell r="AH76"/>
          <cell r="AI76"/>
          <cell r="AJ76"/>
          <cell r="AK76"/>
          <cell r="AL76"/>
          <cell r="AM76"/>
          <cell r="AN76"/>
          <cell r="AO76"/>
          <cell r="AP76"/>
          <cell r="AQ76"/>
          <cell r="AR76"/>
          <cell r="AS76"/>
          <cell r="AT76"/>
          <cell r="AU76"/>
          <cell r="AV76"/>
          <cell r="AW76"/>
          <cell r="AX76"/>
          <cell r="AY76"/>
          <cell r="AZ76"/>
          <cell r="BA76"/>
          <cell r="BB76"/>
          <cell r="BC76"/>
          <cell r="BD76"/>
          <cell r="BE76"/>
          <cell r="BF76"/>
          <cell r="BG76"/>
          <cell r="BH76"/>
          <cell r="BJ76">
            <v>0</v>
          </cell>
          <cell r="BK76"/>
          <cell r="BL76"/>
          <cell r="BM76"/>
          <cell r="BN76"/>
          <cell r="BO76"/>
        </row>
        <row r="77">
          <cell r="A77"/>
          <cell r="D77"/>
          <cell r="E77"/>
          <cell r="F77"/>
          <cell r="G77"/>
          <cell r="H77"/>
          <cell r="I77"/>
          <cell r="J77"/>
          <cell r="K77"/>
          <cell r="L77"/>
          <cell r="M77"/>
          <cell r="N77"/>
          <cell r="O77"/>
          <cell r="P77"/>
          <cell r="Q77"/>
          <cell r="R77"/>
          <cell r="S77"/>
          <cell r="T77"/>
          <cell r="U77"/>
          <cell r="V77"/>
          <cell r="W77"/>
          <cell r="X77"/>
          <cell r="Y77"/>
          <cell r="Z77"/>
          <cell r="AA77"/>
          <cell r="AB77"/>
          <cell r="AC77"/>
          <cell r="AD77"/>
          <cell r="AE77"/>
          <cell r="AF77"/>
          <cell r="AG77"/>
          <cell r="AH77"/>
          <cell r="AI77"/>
          <cell r="AJ77"/>
          <cell r="AK77"/>
          <cell r="AL77"/>
          <cell r="AM77"/>
          <cell r="AN77"/>
          <cell r="AO77"/>
          <cell r="AP77"/>
          <cell r="AQ77"/>
          <cell r="AR77"/>
          <cell r="AS77"/>
          <cell r="AT77"/>
          <cell r="AU77"/>
          <cell r="AV77"/>
          <cell r="AW77"/>
          <cell r="AX77"/>
          <cell r="AY77"/>
          <cell r="AZ77"/>
          <cell r="BA77"/>
          <cell r="BB77"/>
          <cell r="BC77"/>
          <cell r="BD77"/>
          <cell r="BE77"/>
          <cell r="BF77"/>
          <cell r="BG77"/>
          <cell r="BH77"/>
          <cell r="BJ77">
            <v>0</v>
          </cell>
          <cell r="BK77"/>
          <cell r="BL77"/>
          <cell r="BM77"/>
          <cell r="BN77"/>
          <cell r="BO77"/>
        </row>
        <row r="78">
          <cell r="A78"/>
          <cell r="D78"/>
          <cell r="E78"/>
          <cell r="F78"/>
          <cell r="G78"/>
          <cell r="H78"/>
          <cell r="I78"/>
          <cell r="J78"/>
          <cell r="K78"/>
          <cell r="L78"/>
          <cell r="M78"/>
          <cell r="N78"/>
          <cell r="O78"/>
          <cell r="P78"/>
          <cell r="Q78"/>
          <cell r="R78"/>
          <cell r="S78"/>
          <cell r="T78"/>
          <cell r="U78"/>
          <cell r="V78"/>
          <cell r="W78"/>
          <cell r="X78"/>
          <cell r="Y78"/>
          <cell r="Z78"/>
          <cell r="AA78"/>
          <cell r="AB78"/>
          <cell r="AC78"/>
          <cell r="AD78"/>
          <cell r="AE78"/>
          <cell r="AF78"/>
          <cell r="AG78"/>
          <cell r="AH78"/>
          <cell r="AI78"/>
          <cell r="AJ78"/>
          <cell r="AK78"/>
          <cell r="AL78"/>
          <cell r="AM78"/>
          <cell r="AN78"/>
          <cell r="AO78"/>
          <cell r="AP78"/>
          <cell r="AQ78"/>
          <cell r="AR78"/>
          <cell r="AS78"/>
          <cell r="AT78"/>
          <cell r="AU78"/>
          <cell r="AV78"/>
          <cell r="AW78"/>
          <cell r="AX78"/>
          <cell r="AY78"/>
          <cell r="AZ78"/>
          <cell r="BA78"/>
          <cell r="BB78"/>
          <cell r="BC78"/>
          <cell r="BD78"/>
          <cell r="BE78"/>
          <cell r="BF78"/>
          <cell r="BG78"/>
          <cell r="BH78"/>
          <cell r="BJ78">
            <v>0</v>
          </cell>
          <cell r="BK78"/>
          <cell r="BL78"/>
          <cell r="BM78"/>
          <cell r="BN78"/>
          <cell r="BO78"/>
        </row>
        <row r="79">
          <cell r="A79"/>
          <cell r="D79"/>
          <cell r="E79"/>
          <cell r="F79"/>
          <cell r="G79"/>
          <cell r="H79"/>
          <cell r="I79"/>
          <cell r="J79"/>
          <cell r="K79"/>
          <cell r="L79"/>
          <cell r="M79"/>
          <cell r="N79"/>
          <cell r="O79"/>
          <cell r="P79"/>
          <cell r="Q79"/>
          <cell r="R79"/>
          <cell r="S79"/>
          <cell r="T79"/>
          <cell r="U79"/>
          <cell r="V79"/>
          <cell r="W79"/>
          <cell r="X79"/>
          <cell r="Y79"/>
          <cell r="Z79"/>
          <cell r="AA79"/>
          <cell r="AB79"/>
          <cell r="AC79"/>
          <cell r="AD79"/>
          <cell r="AE79"/>
          <cell r="AF79"/>
          <cell r="AG79"/>
          <cell r="AH79"/>
          <cell r="AI79"/>
          <cell r="AJ79"/>
          <cell r="AK79"/>
          <cell r="AL79"/>
          <cell r="AM79"/>
          <cell r="AN79"/>
          <cell r="AO79"/>
          <cell r="AP79"/>
          <cell r="AQ79"/>
          <cell r="AR79"/>
          <cell r="AS79"/>
          <cell r="AT79"/>
          <cell r="AU79"/>
          <cell r="AV79"/>
          <cell r="AW79"/>
          <cell r="AX79"/>
          <cell r="AY79"/>
          <cell r="AZ79"/>
          <cell r="BA79"/>
          <cell r="BB79"/>
          <cell r="BC79"/>
          <cell r="BD79"/>
          <cell r="BE79"/>
          <cell r="BF79"/>
          <cell r="BG79"/>
          <cell r="BH79"/>
          <cell r="BJ79">
            <v>0</v>
          </cell>
          <cell r="BK79"/>
          <cell r="BL79"/>
          <cell r="BM79"/>
          <cell r="BN79"/>
          <cell r="BO79"/>
        </row>
        <row r="80">
          <cell r="A80"/>
          <cell r="D80"/>
          <cell r="E80"/>
          <cell r="F80"/>
          <cell r="G80"/>
          <cell r="H80"/>
          <cell r="I80"/>
          <cell r="J80"/>
          <cell r="K80"/>
          <cell r="L80"/>
          <cell r="M80"/>
          <cell r="N80"/>
          <cell r="O80"/>
          <cell r="P80"/>
          <cell r="Q80"/>
          <cell r="R80"/>
          <cell r="S80"/>
          <cell r="T80"/>
          <cell r="U80"/>
          <cell r="V80"/>
          <cell r="W80"/>
          <cell r="X80"/>
          <cell r="Y80"/>
          <cell r="Z80"/>
          <cell r="AA80"/>
          <cell r="AB80"/>
          <cell r="AC80"/>
          <cell r="AD80"/>
          <cell r="AE80"/>
          <cell r="AF80"/>
          <cell r="AG80"/>
          <cell r="AH80"/>
          <cell r="AI80"/>
          <cell r="AJ80"/>
          <cell r="AK80"/>
          <cell r="AL80"/>
          <cell r="AM80"/>
          <cell r="AN80"/>
          <cell r="AO80"/>
          <cell r="AP80"/>
          <cell r="AQ80"/>
          <cell r="AR80"/>
          <cell r="AS80"/>
          <cell r="AT80"/>
          <cell r="AU80"/>
          <cell r="AV80"/>
          <cell r="AW80"/>
          <cell r="AX80"/>
          <cell r="AY80"/>
          <cell r="AZ80"/>
          <cell r="BA80"/>
          <cell r="BB80"/>
          <cell r="BC80"/>
          <cell r="BD80"/>
          <cell r="BE80"/>
          <cell r="BF80"/>
          <cell r="BG80"/>
          <cell r="BH80"/>
          <cell r="BJ80">
            <v>0</v>
          </cell>
          <cell r="BK80"/>
          <cell r="BL80"/>
          <cell r="BM80"/>
          <cell r="BN80"/>
          <cell r="BO80"/>
        </row>
        <row r="81">
          <cell r="A81"/>
          <cell r="D81"/>
          <cell r="E81"/>
          <cell r="F81"/>
          <cell r="G81"/>
          <cell r="H81"/>
          <cell r="I81"/>
          <cell r="J81"/>
          <cell r="K81"/>
          <cell r="L81"/>
          <cell r="M81"/>
          <cell r="N81"/>
          <cell r="O81"/>
          <cell r="P81"/>
          <cell r="Q81"/>
          <cell r="R81"/>
          <cell r="S81"/>
          <cell r="T81"/>
          <cell r="U81"/>
          <cell r="V81"/>
          <cell r="W81"/>
          <cell r="X81"/>
          <cell r="Y81"/>
          <cell r="Z81"/>
          <cell r="AA81"/>
          <cell r="AB81"/>
          <cell r="AC81"/>
          <cell r="AD81"/>
          <cell r="AE81"/>
          <cell r="AF81"/>
          <cell r="AG81"/>
          <cell r="AH81"/>
          <cell r="AI81"/>
          <cell r="AJ81"/>
          <cell r="AK81"/>
          <cell r="AL81"/>
          <cell r="AM81"/>
          <cell r="AN81"/>
          <cell r="AO81"/>
          <cell r="AP81"/>
          <cell r="AQ81"/>
          <cell r="AR81"/>
          <cell r="AS81"/>
          <cell r="AT81"/>
          <cell r="AU81"/>
          <cell r="AV81"/>
          <cell r="AW81"/>
          <cell r="AX81"/>
          <cell r="AY81"/>
          <cell r="AZ81"/>
          <cell r="BA81"/>
          <cell r="BB81"/>
          <cell r="BC81"/>
          <cell r="BD81"/>
          <cell r="BE81"/>
          <cell r="BF81"/>
          <cell r="BG81"/>
          <cell r="BH81"/>
          <cell r="BJ81">
            <v>0</v>
          </cell>
          <cell r="BK81"/>
          <cell r="BL81"/>
          <cell r="BM81"/>
          <cell r="BN81"/>
          <cell r="BO81"/>
        </row>
        <row r="82">
          <cell r="A82"/>
          <cell r="D82"/>
          <cell r="E82"/>
          <cell r="F82"/>
          <cell r="G82"/>
          <cell r="H82"/>
          <cell r="I82"/>
          <cell r="J82"/>
          <cell r="K82"/>
          <cell r="L82"/>
          <cell r="M82"/>
          <cell r="N82"/>
          <cell r="O82"/>
          <cell r="P82"/>
          <cell r="Q82"/>
          <cell r="R82"/>
          <cell r="S82"/>
          <cell r="T82"/>
          <cell r="U82"/>
          <cell r="V82"/>
          <cell r="W82"/>
          <cell r="X82"/>
          <cell r="Y82"/>
          <cell r="Z82"/>
          <cell r="AA82"/>
          <cell r="AB82"/>
          <cell r="AC82"/>
          <cell r="AD82"/>
          <cell r="AE82"/>
          <cell r="AF82"/>
          <cell r="AG82"/>
          <cell r="AH82"/>
          <cell r="AI82"/>
          <cell r="AJ82"/>
          <cell r="AK82"/>
          <cell r="AL82"/>
          <cell r="AM82"/>
          <cell r="AN82"/>
          <cell r="AO82"/>
          <cell r="AP82"/>
          <cell r="AQ82"/>
          <cell r="AR82"/>
          <cell r="AS82"/>
          <cell r="AT82"/>
          <cell r="AU82"/>
          <cell r="AV82"/>
          <cell r="AW82"/>
          <cell r="AX82"/>
          <cell r="AY82"/>
          <cell r="AZ82"/>
          <cell r="BA82"/>
          <cell r="BB82"/>
          <cell r="BC82"/>
          <cell r="BD82"/>
          <cell r="BE82"/>
          <cell r="BF82"/>
          <cell r="BG82"/>
          <cell r="BH82"/>
          <cell r="BJ82">
            <v>0</v>
          </cell>
          <cell r="BK82"/>
          <cell r="BL82"/>
          <cell r="BM82"/>
          <cell r="BN82"/>
          <cell r="BO82"/>
        </row>
        <row r="83">
          <cell r="A83"/>
          <cell r="D83"/>
          <cell r="E83"/>
          <cell r="F83"/>
          <cell r="G83"/>
          <cell r="H83"/>
          <cell r="I83"/>
          <cell r="J83"/>
          <cell r="K83"/>
          <cell r="L83"/>
          <cell r="M83"/>
          <cell r="N83"/>
          <cell r="O83"/>
          <cell r="P83"/>
          <cell r="Q83"/>
          <cell r="R83"/>
          <cell r="S83"/>
          <cell r="T83"/>
          <cell r="U83"/>
          <cell r="V83"/>
          <cell r="W83"/>
          <cell r="X83"/>
          <cell r="Y83"/>
          <cell r="Z83"/>
          <cell r="AA83"/>
          <cell r="AB83"/>
          <cell r="AC83"/>
          <cell r="AD83"/>
          <cell r="AE83"/>
          <cell r="AF83"/>
          <cell r="AG83"/>
          <cell r="AH83"/>
          <cell r="AI83"/>
          <cell r="AJ83"/>
          <cell r="AK83"/>
          <cell r="AL83"/>
          <cell r="AM83"/>
          <cell r="AN83"/>
          <cell r="AO83"/>
          <cell r="AP83"/>
          <cell r="AQ83"/>
          <cell r="AR83"/>
          <cell r="AS83"/>
          <cell r="AT83"/>
          <cell r="AU83"/>
          <cell r="AV83"/>
          <cell r="AW83"/>
          <cell r="AX83"/>
          <cell r="AY83"/>
          <cell r="AZ83"/>
          <cell r="BA83"/>
          <cell r="BB83"/>
          <cell r="BC83"/>
          <cell r="BD83"/>
          <cell r="BE83"/>
          <cell r="BF83"/>
          <cell r="BG83"/>
          <cell r="BH83"/>
          <cell r="BJ83">
            <v>0</v>
          </cell>
          <cell r="BK83"/>
          <cell r="BL83"/>
          <cell r="BM83"/>
          <cell r="BN83"/>
          <cell r="BO83"/>
        </row>
        <row r="84">
          <cell r="A84"/>
          <cell r="D84"/>
          <cell r="E84"/>
          <cell r="F84"/>
          <cell r="G84"/>
          <cell r="H84"/>
          <cell r="I84"/>
          <cell r="J84"/>
          <cell r="K84"/>
          <cell r="L84"/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  <cell r="AQ84"/>
          <cell r="AR84"/>
          <cell r="AS84"/>
          <cell r="AT84"/>
          <cell r="AU84"/>
          <cell r="AV84"/>
          <cell r="AW84"/>
          <cell r="AX84"/>
          <cell r="AY84"/>
          <cell r="AZ84"/>
          <cell r="BA84"/>
          <cell r="BB84"/>
          <cell r="BC84"/>
          <cell r="BD84"/>
          <cell r="BE84"/>
          <cell r="BF84"/>
          <cell r="BG84"/>
          <cell r="BH84"/>
          <cell r="BJ84">
            <v>0</v>
          </cell>
          <cell r="BK84"/>
          <cell r="BL84"/>
          <cell r="BM84"/>
          <cell r="BN84"/>
          <cell r="BO84"/>
        </row>
        <row r="85">
          <cell r="A85"/>
          <cell r="D85"/>
          <cell r="E85"/>
          <cell r="F85"/>
          <cell r="G85"/>
          <cell r="H85"/>
          <cell r="I85"/>
          <cell r="J85"/>
          <cell r="K85"/>
          <cell r="L85"/>
          <cell r="M85"/>
          <cell r="N85"/>
          <cell r="O85"/>
          <cell r="P85"/>
          <cell r="Q85"/>
          <cell r="R85"/>
          <cell r="S85"/>
          <cell r="T85"/>
          <cell r="U85"/>
          <cell r="V85"/>
          <cell r="W85"/>
          <cell r="X85"/>
          <cell r="Y85"/>
          <cell r="Z85"/>
          <cell r="AA85"/>
          <cell r="AB85"/>
          <cell r="AC85"/>
          <cell r="AD85"/>
          <cell r="AE85"/>
          <cell r="AF85"/>
          <cell r="AG85"/>
          <cell r="AH85"/>
          <cell r="AI85"/>
          <cell r="AJ85"/>
          <cell r="AK85"/>
          <cell r="AL85"/>
          <cell r="AM85"/>
          <cell r="AN85"/>
          <cell r="AO85"/>
          <cell r="AP85"/>
          <cell r="AQ85"/>
          <cell r="AR85"/>
          <cell r="AS85"/>
          <cell r="AT85"/>
          <cell r="AU85"/>
          <cell r="AV85"/>
          <cell r="AW85"/>
          <cell r="AX85"/>
          <cell r="AY85"/>
          <cell r="AZ85"/>
          <cell r="BA85"/>
          <cell r="BB85"/>
          <cell r="BC85"/>
          <cell r="BD85"/>
          <cell r="BE85"/>
          <cell r="BF85"/>
          <cell r="BG85"/>
          <cell r="BH85"/>
          <cell r="BJ85">
            <v>0</v>
          </cell>
          <cell r="BK85"/>
          <cell r="BL85"/>
          <cell r="BM85"/>
          <cell r="BN85"/>
          <cell r="BO85"/>
        </row>
        <row r="86">
          <cell r="A86"/>
          <cell r="D86"/>
          <cell r="E86"/>
          <cell r="F86"/>
          <cell r="G86"/>
          <cell r="H86"/>
          <cell r="I86"/>
          <cell r="J86"/>
          <cell r="K86"/>
          <cell r="L86"/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  <cell r="AQ86"/>
          <cell r="AR86"/>
          <cell r="AS86"/>
          <cell r="AT86"/>
          <cell r="AU86"/>
          <cell r="AV86"/>
          <cell r="AW86"/>
          <cell r="AX86"/>
          <cell r="AY86"/>
          <cell r="AZ86"/>
          <cell r="BA86"/>
          <cell r="BB86"/>
          <cell r="BC86"/>
          <cell r="BD86"/>
          <cell r="BE86"/>
          <cell r="BF86"/>
          <cell r="BG86"/>
          <cell r="BH86"/>
          <cell r="BJ86">
            <v>0</v>
          </cell>
          <cell r="BK86"/>
          <cell r="BL86"/>
          <cell r="BM86"/>
          <cell r="BN86"/>
          <cell r="BO86"/>
        </row>
        <row r="87">
          <cell r="A87"/>
          <cell r="D87"/>
          <cell r="E87"/>
          <cell r="F87"/>
          <cell r="G87"/>
          <cell r="H87"/>
          <cell r="I87"/>
          <cell r="J87"/>
          <cell r="K87"/>
          <cell r="L87"/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  <cell r="AQ87"/>
          <cell r="AR87"/>
          <cell r="AS87"/>
          <cell r="AT87"/>
          <cell r="AU87"/>
          <cell r="AV87"/>
          <cell r="AW87"/>
          <cell r="AX87"/>
          <cell r="AY87"/>
          <cell r="AZ87"/>
          <cell r="BA87"/>
          <cell r="BB87"/>
          <cell r="BC87"/>
          <cell r="BD87"/>
          <cell r="BE87"/>
          <cell r="BF87"/>
          <cell r="BG87"/>
          <cell r="BH87"/>
          <cell r="BJ87">
            <v>0</v>
          </cell>
          <cell r="BK87"/>
          <cell r="BL87"/>
          <cell r="BM87"/>
          <cell r="BN87"/>
          <cell r="BO87"/>
        </row>
        <row r="88">
          <cell r="A88"/>
          <cell r="D88"/>
          <cell r="E88"/>
          <cell r="F88"/>
          <cell r="G88"/>
          <cell r="H88"/>
          <cell r="I88"/>
          <cell r="J88"/>
          <cell r="K88"/>
          <cell r="L88"/>
          <cell r="M88"/>
          <cell r="N88"/>
          <cell r="O88"/>
          <cell r="P88"/>
          <cell r="Q88"/>
          <cell r="R88"/>
          <cell r="S88"/>
          <cell r="T88"/>
          <cell r="U88"/>
          <cell r="V88"/>
          <cell r="W88"/>
          <cell r="X88"/>
          <cell r="Y88"/>
          <cell r="Z88"/>
          <cell r="AA88"/>
          <cell r="AB88"/>
          <cell r="AC88"/>
          <cell r="AD88"/>
          <cell r="AE88"/>
          <cell r="AF88"/>
          <cell r="AG88"/>
          <cell r="AH88"/>
          <cell r="AI88"/>
          <cell r="AJ88"/>
          <cell r="AK88"/>
          <cell r="AL88"/>
          <cell r="AM88"/>
          <cell r="AN88"/>
          <cell r="AO88"/>
          <cell r="AP88"/>
          <cell r="AQ88"/>
          <cell r="AR88"/>
          <cell r="AS88"/>
          <cell r="AT88"/>
          <cell r="AU88"/>
          <cell r="AV88"/>
          <cell r="AW88"/>
          <cell r="AX88"/>
          <cell r="AY88"/>
          <cell r="AZ88"/>
          <cell r="BA88"/>
          <cell r="BB88"/>
          <cell r="BC88"/>
          <cell r="BD88"/>
          <cell r="BE88"/>
          <cell r="BF88"/>
          <cell r="BG88"/>
          <cell r="BH88"/>
          <cell r="BJ88">
            <v>0</v>
          </cell>
          <cell r="BK88"/>
          <cell r="BL88"/>
          <cell r="BM88"/>
          <cell r="BN88"/>
          <cell r="BO88"/>
        </row>
        <row r="89">
          <cell r="A89"/>
          <cell r="D89"/>
          <cell r="E89"/>
          <cell r="F89"/>
          <cell r="G89"/>
          <cell r="H89"/>
          <cell r="I89"/>
          <cell r="J89"/>
          <cell r="K89"/>
          <cell r="L89"/>
          <cell r="M89"/>
          <cell r="N89"/>
          <cell r="O89"/>
          <cell r="P89"/>
          <cell r="Q89"/>
          <cell r="R89"/>
          <cell r="S89"/>
          <cell r="T89"/>
          <cell r="U89"/>
          <cell r="V89"/>
          <cell r="W89"/>
          <cell r="X89"/>
          <cell r="Y89"/>
          <cell r="Z89"/>
          <cell r="AA89"/>
          <cell r="AB89"/>
          <cell r="AC89"/>
          <cell r="AD89"/>
          <cell r="AE89"/>
          <cell r="AF89"/>
          <cell r="AG89"/>
          <cell r="AH89"/>
          <cell r="AI89"/>
          <cell r="AJ89"/>
          <cell r="AK89"/>
          <cell r="AL89"/>
          <cell r="AM89"/>
          <cell r="AN89"/>
          <cell r="AO89"/>
          <cell r="AP89"/>
          <cell r="AQ89"/>
          <cell r="AR89"/>
          <cell r="AS89"/>
          <cell r="AT89"/>
          <cell r="AU89"/>
          <cell r="AV89"/>
          <cell r="AW89"/>
          <cell r="AX89"/>
          <cell r="AY89"/>
          <cell r="AZ89"/>
          <cell r="BA89"/>
          <cell r="BB89"/>
          <cell r="BC89"/>
          <cell r="BD89"/>
          <cell r="BE89"/>
          <cell r="BF89"/>
          <cell r="BG89"/>
          <cell r="BH89"/>
          <cell r="BJ89">
            <v>0</v>
          </cell>
          <cell r="BK89"/>
          <cell r="BL89"/>
          <cell r="BM89"/>
          <cell r="BN89"/>
          <cell r="BO89"/>
        </row>
        <row r="90">
          <cell r="A90"/>
          <cell r="D90"/>
          <cell r="E90"/>
          <cell r="F90"/>
          <cell r="G90"/>
          <cell r="H90"/>
          <cell r="I90"/>
          <cell r="J90"/>
          <cell r="K90"/>
          <cell r="L90"/>
          <cell r="M90"/>
          <cell r="N90"/>
          <cell r="O90"/>
          <cell r="P90"/>
          <cell r="Q90"/>
          <cell r="R90"/>
          <cell r="S90"/>
          <cell r="T90"/>
          <cell r="U90"/>
          <cell r="V90"/>
          <cell r="W90"/>
          <cell r="X90"/>
          <cell r="Y90"/>
          <cell r="Z90"/>
          <cell r="AA90"/>
          <cell r="AB90"/>
          <cell r="AC90"/>
          <cell r="AD90"/>
          <cell r="AE90"/>
          <cell r="AF90"/>
          <cell r="AG90"/>
          <cell r="AH90"/>
          <cell r="AI90"/>
          <cell r="AJ90"/>
          <cell r="AK90"/>
          <cell r="AL90"/>
          <cell r="AM90"/>
          <cell r="AN90"/>
          <cell r="AO90"/>
          <cell r="AP90"/>
          <cell r="AQ90"/>
          <cell r="AR90"/>
          <cell r="AS90"/>
          <cell r="AT90"/>
          <cell r="AU90"/>
          <cell r="AV90"/>
          <cell r="AW90"/>
          <cell r="AX90"/>
          <cell r="AY90"/>
          <cell r="AZ90"/>
          <cell r="BA90"/>
          <cell r="BB90"/>
          <cell r="BC90"/>
          <cell r="BD90"/>
          <cell r="BE90"/>
          <cell r="BF90"/>
          <cell r="BG90"/>
          <cell r="BH90"/>
          <cell r="BJ90">
            <v>0</v>
          </cell>
          <cell r="BK90"/>
          <cell r="BL90"/>
          <cell r="BM90"/>
          <cell r="BN90"/>
          <cell r="BO90"/>
        </row>
        <row r="91">
          <cell r="A91"/>
          <cell r="D91"/>
          <cell r="E91"/>
          <cell r="F91"/>
          <cell r="G91"/>
          <cell r="H91"/>
          <cell r="I91"/>
          <cell r="J91"/>
          <cell r="K91"/>
          <cell r="L91"/>
          <cell r="M91"/>
          <cell r="N91"/>
          <cell r="O91"/>
          <cell r="P91"/>
          <cell r="Q91"/>
          <cell r="R91"/>
          <cell r="S91"/>
          <cell r="T91"/>
          <cell r="U91"/>
          <cell r="V91"/>
          <cell r="W91"/>
          <cell r="X91"/>
          <cell r="Y91"/>
          <cell r="Z91"/>
          <cell r="AA91"/>
          <cell r="AB91"/>
          <cell r="AC91"/>
          <cell r="AD91"/>
          <cell r="AE91"/>
          <cell r="AF91"/>
          <cell r="AG91"/>
          <cell r="AH91"/>
          <cell r="AI91"/>
          <cell r="AJ91"/>
          <cell r="AK91"/>
          <cell r="AL91"/>
          <cell r="AM91"/>
          <cell r="AN91"/>
          <cell r="AO91"/>
          <cell r="AP91"/>
          <cell r="AQ91"/>
          <cell r="AR91"/>
          <cell r="AS91"/>
          <cell r="AT91"/>
          <cell r="AU91"/>
          <cell r="AV91"/>
          <cell r="AW91"/>
          <cell r="AX91"/>
          <cell r="AY91"/>
          <cell r="AZ91"/>
          <cell r="BA91"/>
          <cell r="BB91"/>
          <cell r="BC91"/>
          <cell r="BD91"/>
          <cell r="BE91"/>
          <cell r="BF91"/>
          <cell r="BG91"/>
          <cell r="BH91"/>
          <cell r="BJ91">
            <v>0</v>
          </cell>
          <cell r="BK91"/>
          <cell r="BL91"/>
          <cell r="BM91"/>
          <cell r="BN91"/>
          <cell r="BO91"/>
        </row>
        <row r="92">
          <cell r="A92"/>
          <cell r="D92"/>
          <cell r="E92"/>
          <cell r="F92"/>
          <cell r="G92"/>
          <cell r="H92"/>
          <cell r="I92"/>
          <cell r="J92"/>
          <cell r="K92"/>
          <cell r="L92"/>
          <cell r="M92"/>
          <cell r="N92"/>
          <cell r="O92"/>
          <cell r="P92"/>
          <cell r="Q92"/>
          <cell r="R92"/>
          <cell r="S92"/>
          <cell r="T92"/>
          <cell r="U92"/>
          <cell r="V92"/>
          <cell r="W92"/>
          <cell r="X92"/>
          <cell r="Y92"/>
          <cell r="Z92"/>
          <cell r="AA92"/>
          <cell r="AB92"/>
          <cell r="AC92"/>
          <cell r="AD92"/>
          <cell r="AE92"/>
          <cell r="AF92"/>
          <cell r="AG92"/>
          <cell r="AH92"/>
          <cell r="AI92"/>
          <cell r="AJ92"/>
          <cell r="AK92"/>
          <cell r="AL92"/>
          <cell r="AM92"/>
          <cell r="AN92"/>
          <cell r="AO92"/>
          <cell r="AP92"/>
          <cell r="AQ92"/>
          <cell r="AR92"/>
          <cell r="AS92"/>
          <cell r="AT92"/>
          <cell r="AU92"/>
          <cell r="AV92"/>
          <cell r="AW92"/>
          <cell r="AX92"/>
          <cell r="AY92"/>
          <cell r="AZ92"/>
          <cell r="BA92"/>
          <cell r="BB92"/>
          <cell r="BC92"/>
          <cell r="BD92"/>
          <cell r="BE92"/>
          <cell r="BF92"/>
          <cell r="BG92"/>
          <cell r="BH92"/>
          <cell r="BJ92">
            <v>0</v>
          </cell>
          <cell r="BK92"/>
          <cell r="BL92"/>
          <cell r="BM92"/>
          <cell r="BN92"/>
          <cell r="BO92"/>
        </row>
        <row r="93">
          <cell r="A93"/>
          <cell r="D93"/>
          <cell r="E93"/>
          <cell r="F93"/>
          <cell r="G93"/>
          <cell r="H93"/>
          <cell r="I93"/>
          <cell r="J93"/>
          <cell r="K93"/>
          <cell r="L93"/>
          <cell r="M93"/>
          <cell r="N93"/>
          <cell r="O93"/>
          <cell r="P93"/>
          <cell r="Q93"/>
          <cell r="R93"/>
          <cell r="S93"/>
          <cell r="T93"/>
          <cell r="U93"/>
          <cell r="V93"/>
          <cell r="W93"/>
          <cell r="X93"/>
          <cell r="Y93"/>
          <cell r="Z93"/>
          <cell r="AA93"/>
          <cell r="AB93"/>
          <cell r="AC93"/>
          <cell r="AD93"/>
          <cell r="AE93"/>
          <cell r="AF93"/>
          <cell r="AG93"/>
          <cell r="AH93"/>
          <cell r="AI93"/>
          <cell r="AJ93"/>
          <cell r="AK93"/>
          <cell r="AL93"/>
          <cell r="AM93"/>
          <cell r="AN93"/>
          <cell r="AO93"/>
          <cell r="AP93"/>
          <cell r="AQ93"/>
          <cell r="AR93"/>
          <cell r="AS93"/>
          <cell r="AT93"/>
          <cell r="AU93"/>
          <cell r="AV93"/>
          <cell r="AW93"/>
          <cell r="AX93"/>
          <cell r="AY93"/>
          <cell r="AZ93"/>
          <cell r="BA93"/>
          <cell r="BB93"/>
          <cell r="BC93"/>
          <cell r="BD93"/>
          <cell r="BE93"/>
          <cell r="BF93"/>
          <cell r="BG93"/>
          <cell r="BH93"/>
          <cell r="BJ93">
            <v>0</v>
          </cell>
          <cell r="BK93"/>
          <cell r="BL93"/>
          <cell r="BM93"/>
          <cell r="BN93"/>
          <cell r="BO93"/>
        </row>
        <row r="94">
          <cell r="A94"/>
          <cell r="D94"/>
          <cell r="E94"/>
          <cell r="F94"/>
          <cell r="G94"/>
          <cell r="H94"/>
          <cell r="I94"/>
          <cell r="J94"/>
          <cell r="K94"/>
          <cell r="L94"/>
          <cell r="M94"/>
          <cell r="N94"/>
          <cell r="O94"/>
          <cell r="P94"/>
          <cell r="Q94"/>
          <cell r="R94"/>
          <cell r="S94"/>
          <cell r="T94"/>
          <cell r="U94"/>
          <cell r="V94"/>
          <cell r="W94"/>
          <cell r="X94"/>
          <cell r="Y94"/>
          <cell r="Z94"/>
          <cell r="AA94"/>
          <cell r="AB94"/>
          <cell r="AC94"/>
          <cell r="AD94"/>
          <cell r="AE94"/>
          <cell r="AF94"/>
          <cell r="AG94"/>
          <cell r="AH94"/>
          <cell r="AI94"/>
          <cell r="AJ94"/>
          <cell r="AK94"/>
          <cell r="AL94"/>
          <cell r="AM94"/>
          <cell r="AN94"/>
          <cell r="AO94"/>
          <cell r="AP94"/>
          <cell r="AQ94"/>
          <cell r="AR94"/>
          <cell r="AS94"/>
          <cell r="AT94"/>
          <cell r="AU94"/>
          <cell r="AV94"/>
          <cell r="AW94"/>
          <cell r="AX94"/>
          <cell r="AY94"/>
          <cell r="AZ94"/>
          <cell r="BA94"/>
          <cell r="BB94"/>
          <cell r="BC94"/>
          <cell r="BD94"/>
          <cell r="BE94"/>
          <cell r="BF94"/>
          <cell r="BG94"/>
          <cell r="BH94"/>
          <cell r="BJ94">
            <v>0</v>
          </cell>
          <cell r="BK94"/>
          <cell r="BL94"/>
          <cell r="BM94"/>
          <cell r="BN94"/>
          <cell r="BO94"/>
        </row>
        <row r="95">
          <cell r="A95"/>
          <cell r="D95"/>
          <cell r="E95"/>
          <cell r="F95"/>
          <cell r="G95"/>
          <cell r="H95"/>
          <cell r="I95"/>
          <cell r="J95"/>
          <cell r="K95"/>
          <cell r="L95"/>
          <cell r="M95"/>
          <cell r="N95"/>
          <cell r="O95"/>
          <cell r="P95"/>
          <cell r="Q95"/>
          <cell r="R95"/>
          <cell r="S95"/>
          <cell r="T95"/>
          <cell r="U95"/>
          <cell r="V95"/>
          <cell r="W95"/>
          <cell r="X95"/>
          <cell r="Y95"/>
          <cell r="Z95"/>
          <cell r="AA95"/>
          <cell r="AB95"/>
          <cell r="AC95"/>
          <cell r="AD95"/>
          <cell r="AE95"/>
          <cell r="AF95"/>
          <cell r="AG95"/>
          <cell r="AH95"/>
          <cell r="AI95"/>
          <cell r="AJ95"/>
          <cell r="AK95"/>
          <cell r="AL95"/>
          <cell r="AM95"/>
          <cell r="AN95"/>
          <cell r="AO95"/>
          <cell r="AP95"/>
          <cell r="AQ95"/>
          <cell r="AR95"/>
          <cell r="AS95"/>
          <cell r="AT95"/>
          <cell r="AU95"/>
          <cell r="AV95"/>
          <cell r="AW95"/>
          <cell r="AX95"/>
          <cell r="AY95"/>
          <cell r="AZ95"/>
          <cell r="BA95"/>
          <cell r="BB95"/>
          <cell r="BC95"/>
          <cell r="BD95"/>
          <cell r="BE95"/>
          <cell r="BF95"/>
          <cell r="BG95"/>
          <cell r="BH95"/>
          <cell r="BJ95">
            <v>0</v>
          </cell>
          <cell r="BK95"/>
          <cell r="BL95"/>
          <cell r="BM95"/>
          <cell r="BN95"/>
          <cell r="BO95"/>
        </row>
        <row r="96">
          <cell r="A96"/>
          <cell r="D96"/>
          <cell r="E96"/>
          <cell r="F96"/>
          <cell r="G96"/>
          <cell r="H96"/>
          <cell r="I96"/>
          <cell r="J96"/>
          <cell r="K96"/>
          <cell r="L96"/>
          <cell r="M96"/>
          <cell r="N96"/>
          <cell r="O96"/>
          <cell r="P96"/>
          <cell r="Q96"/>
          <cell r="R96"/>
          <cell r="S96"/>
          <cell r="T96"/>
          <cell r="U96"/>
          <cell r="V96"/>
          <cell r="W96"/>
          <cell r="X96"/>
          <cell r="Y96"/>
          <cell r="Z96"/>
          <cell r="AA96"/>
          <cell r="AB96"/>
          <cell r="AC96"/>
          <cell r="AD96"/>
          <cell r="AE96"/>
          <cell r="AF96"/>
          <cell r="AG96"/>
          <cell r="AH96"/>
          <cell r="AI96"/>
          <cell r="AJ96"/>
          <cell r="AK96"/>
          <cell r="AL96"/>
          <cell r="AM96"/>
          <cell r="AN96"/>
          <cell r="AO96"/>
          <cell r="AP96"/>
          <cell r="AQ96"/>
          <cell r="AR96"/>
          <cell r="AS96"/>
          <cell r="AT96"/>
          <cell r="AU96"/>
          <cell r="AV96"/>
          <cell r="AW96"/>
          <cell r="AX96"/>
          <cell r="AY96"/>
          <cell r="AZ96"/>
          <cell r="BA96"/>
          <cell r="BB96"/>
          <cell r="BC96"/>
          <cell r="BD96"/>
          <cell r="BE96"/>
          <cell r="BF96"/>
          <cell r="BG96"/>
          <cell r="BH96"/>
          <cell r="BJ96">
            <v>0</v>
          </cell>
          <cell r="BK96"/>
          <cell r="BL96"/>
          <cell r="BM96"/>
          <cell r="BN96"/>
          <cell r="BO96"/>
        </row>
        <row r="97">
          <cell r="A97"/>
          <cell r="D97"/>
          <cell r="E97"/>
          <cell r="F97"/>
          <cell r="G97"/>
          <cell r="H97"/>
          <cell r="I97"/>
          <cell r="J97"/>
          <cell r="K97"/>
          <cell r="L97"/>
          <cell r="M97"/>
          <cell r="N97"/>
          <cell r="O97"/>
          <cell r="P97"/>
          <cell r="Q97"/>
          <cell r="R97"/>
          <cell r="S97"/>
          <cell r="T97"/>
          <cell r="U97"/>
          <cell r="V97"/>
          <cell r="W97"/>
          <cell r="X97"/>
          <cell r="Y97"/>
          <cell r="Z97"/>
          <cell r="AA97"/>
          <cell r="AB97"/>
          <cell r="AC97"/>
          <cell r="AD97"/>
          <cell r="AE97"/>
          <cell r="AF97"/>
          <cell r="AG97"/>
          <cell r="AH97"/>
          <cell r="AI97"/>
          <cell r="AJ97"/>
          <cell r="AK97"/>
          <cell r="AL97"/>
          <cell r="AM97"/>
          <cell r="AN97"/>
          <cell r="AO97"/>
          <cell r="AP97"/>
          <cell r="AQ97"/>
          <cell r="AR97"/>
          <cell r="AS97"/>
          <cell r="AT97"/>
          <cell r="AU97"/>
          <cell r="AV97"/>
          <cell r="AW97"/>
          <cell r="AX97"/>
          <cell r="AY97"/>
          <cell r="AZ97"/>
          <cell r="BA97"/>
          <cell r="BB97"/>
          <cell r="BC97"/>
          <cell r="BD97"/>
          <cell r="BE97"/>
          <cell r="BF97"/>
          <cell r="BG97"/>
          <cell r="BH97"/>
          <cell r="BJ97">
            <v>0</v>
          </cell>
          <cell r="BK97"/>
          <cell r="BL97"/>
          <cell r="BM97"/>
          <cell r="BN97"/>
          <cell r="BO97"/>
        </row>
        <row r="98">
          <cell r="A98"/>
          <cell r="D98"/>
          <cell r="E98"/>
          <cell r="F98"/>
          <cell r="G98"/>
          <cell r="H98"/>
          <cell r="I98"/>
          <cell r="J98"/>
          <cell r="K98"/>
          <cell r="L98"/>
          <cell r="M98"/>
          <cell r="N98"/>
          <cell r="O98"/>
          <cell r="P98"/>
          <cell r="Q98"/>
          <cell r="R98"/>
          <cell r="S98"/>
          <cell r="T98"/>
          <cell r="U98"/>
          <cell r="V98"/>
          <cell r="W98"/>
          <cell r="X98"/>
          <cell r="Y98"/>
          <cell r="Z98"/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  <cell r="AL98"/>
          <cell r="AM98"/>
          <cell r="AN98"/>
          <cell r="AO98"/>
          <cell r="AP98"/>
          <cell r="AQ98"/>
          <cell r="AR98"/>
          <cell r="AS98"/>
          <cell r="AT98"/>
          <cell r="AU98"/>
          <cell r="AV98"/>
          <cell r="AW98"/>
          <cell r="AX98"/>
          <cell r="AY98"/>
          <cell r="AZ98"/>
          <cell r="BA98"/>
          <cell r="BB98"/>
          <cell r="BC98"/>
          <cell r="BD98"/>
          <cell r="BE98"/>
          <cell r="BF98"/>
          <cell r="BG98"/>
          <cell r="BH98"/>
          <cell r="BJ98">
            <v>0</v>
          </cell>
          <cell r="BK98"/>
          <cell r="BL98"/>
          <cell r="BM98"/>
          <cell r="BN98"/>
          <cell r="BO98"/>
        </row>
        <row r="99">
          <cell r="A99"/>
          <cell r="D99"/>
          <cell r="E99"/>
          <cell r="F99"/>
          <cell r="G99"/>
          <cell r="H99"/>
          <cell r="I99"/>
          <cell r="J99"/>
          <cell r="K99"/>
          <cell r="L99"/>
          <cell r="M99"/>
          <cell r="N99"/>
          <cell r="O99"/>
          <cell r="P99"/>
          <cell r="Q99"/>
          <cell r="R99"/>
          <cell r="S99"/>
          <cell r="T99"/>
          <cell r="U99"/>
          <cell r="V99"/>
          <cell r="W99"/>
          <cell r="X99"/>
          <cell r="Y99"/>
          <cell r="Z99"/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  <cell r="AL99"/>
          <cell r="AM99"/>
          <cell r="AN99"/>
          <cell r="AO99"/>
          <cell r="AP99"/>
          <cell r="AQ99"/>
          <cell r="AR99"/>
          <cell r="AS99"/>
          <cell r="AT99"/>
          <cell r="AU99"/>
          <cell r="AV99"/>
          <cell r="AW99"/>
          <cell r="AX99"/>
          <cell r="AY99"/>
          <cell r="AZ99"/>
          <cell r="BA99"/>
          <cell r="BB99"/>
          <cell r="BC99"/>
          <cell r="BD99"/>
          <cell r="BE99"/>
          <cell r="BF99"/>
          <cell r="BG99"/>
          <cell r="BH99"/>
          <cell r="BJ99">
            <v>0</v>
          </cell>
          <cell r="BK99"/>
          <cell r="BL99"/>
          <cell r="BM99"/>
          <cell r="BN99"/>
          <cell r="BO99"/>
        </row>
        <row r="100">
          <cell r="A100"/>
          <cell r="D100"/>
          <cell r="E100"/>
          <cell r="F100"/>
          <cell r="G100"/>
          <cell r="H100"/>
          <cell r="I100"/>
          <cell r="J100"/>
          <cell r="K100"/>
          <cell r="L100"/>
          <cell r="M100"/>
          <cell r="N100"/>
          <cell r="O100"/>
          <cell r="P100"/>
          <cell r="Q100"/>
          <cell r="R100"/>
          <cell r="S100"/>
          <cell r="T100"/>
          <cell r="U100"/>
          <cell r="V100"/>
          <cell r="W100"/>
          <cell r="X100"/>
          <cell r="Y100"/>
          <cell r="Z100"/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  <cell r="AL100"/>
          <cell r="AM100"/>
          <cell r="AN100"/>
          <cell r="AO100"/>
          <cell r="AP100"/>
          <cell r="AQ100"/>
          <cell r="AR100"/>
          <cell r="AS100"/>
          <cell r="AT100"/>
          <cell r="AU100"/>
          <cell r="AV100"/>
          <cell r="AW100"/>
          <cell r="AX100"/>
          <cell r="AY100"/>
          <cell r="AZ100"/>
          <cell r="BA100"/>
          <cell r="BB100"/>
          <cell r="BC100"/>
          <cell r="BD100"/>
          <cell r="BE100"/>
          <cell r="BF100"/>
          <cell r="BG100"/>
          <cell r="BH100"/>
          <cell r="BJ100">
            <v>0</v>
          </cell>
          <cell r="BK100"/>
          <cell r="BL100"/>
          <cell r="BM100"/>
          <cell r="BN100"/>
          <cell r="BO100"/>
        </row>
        <row r="101">
          <cell r="A101"/>
          <cell r="D101"/>
          <cell r="E101"/>
          <cell r="F101"/>
          <cell r="G101"/>
          <cell r="H101"/>
          <cell r="I101"/>
          <cell r="J101"/>
          <cell r="K101"/>
          <cell r="L101"/>
          <cell r="M101"/>
          <cell r="N101"/>
          <cell r="O101"/>
          <cell r="P101"/>
          <cell r="Q101"/>
          <cell r="R101"/>
          <cell r="S101"/>
          <cell r="T101"/>
          <cell r="U101"/>
          <cell r="V101"/>
          <cell r="W101"/>
          <cell r="X101"/>
          <cell r="Y101"/>
          <cell r="Z101"/>
          <cell r="AA101"/>
          <cell r="AB101"/>
          <cell r="AC101"/>
          <cell r="AD101"/>
          <cell r="AE101"/>
          <cell r="AF101"/>
          <cell r="AG101"/>
          <cell r="AH101"/>
          <cell r="AI101"/>
          <cell r="AJ101"/>
          <cell r="AK101"/>
          <cell r="AL101"/>
          <cell r="AM101"/>
          <cell r="AN101"/>
          <cell r="AO101"/>
          <cell r="AP101"/>
          <cell r="AQ101"/>
          <cell r="AR101"/>
          <cell r="AS101"/>
          <cell r="AT101"/>
          <cell r="AU101"/>
          <cell r="AV101"/>
          <cell r="AW101"/>
          <cell r="AX101"/>
          <cell r="AY101"/>
          <cell r="AZ101"/>
          <cell r="BA101"/>
          <cell r="BB101"/>
          <cell r="BC101"/>
          <cell r="BD101"/>
          <cell r="BE101"/>
          <cell r="BF101"/>
          <cell r="BG101"/>
          <cell r="BH101"/>
          <cell r="BJ101">
            <v>0</v>
          </cell>
          <cell r="BK101"/>
          <cell r="BL101"/>
          <cell r="BM101"/>
          <cell r="BN101"/>
          <cell r="BO101"/>
        </row>
        <row r="102">
          <cell r="A102"/>
          <cell r="D102"/>
          <cell r="E102"/>
          <cell r="F102"/>
          <cell r="G102"/>
          <cell r="H102"/>
          <cell r="I102"/>
          <cell r="J102"/>
          <cell r="K102"/>
          <cell r="L102"/>
          <cell r="M102"/>
          <cell r="N102"/>
          <cell r="O102"/>
          <cell r="P102"/>
          <cell r="Q102"/>
          <cell r="R102"/>
          <cell r="S102"/>
          <cell r="T102"/>
          <cell r="U102"/>
          <cell r="V102"/>
          <cell r="W102"/>
          <cell r="X102"/>
          <cell r="Y102"/>
          <cell r="Z102"/>
          <cell r="AA102"/>
          <cell r="AB102"/>
          <cell r="AC102"/>
          <cell r="AD102"/>
          <cell r="AE102"/>
          <cell r="AF102"/>
          <cell r="AG102"/>
          <cell r="AH102"/>
          <cell r="AI102"/>
          <cell r="AJ102"/>
          <cell r="AK102"/>
          <cell r="AL102"/>
          <cell r="AM102"/>
          <cell r="AN102"/>
          <cell r="AO102"/>
          <cell r="AP102"/>
          <cell r="AQ102"/>
          <cell r="AR102"/>
          <cell r="AS102"/>
          <cell r="AT102"/>
          <cell r="AU102"/>
          <cell r="AV102"/>
          <cell r="AW102"/>
          <cell r="AX102"/>
          <cell r="AY102"/>
          <cell r="AZ102"/>
          <cell r="BA102"/>
          <cell r="BB102"/>
          <cell r="BC102"/>
          <cell r="BD102"/>
          <cell r="BE102"/>
          <cell r="BF102"/>
          <cell r="BG102"/>
          <cell r="BH102"/>
          <cell r="BJ102">
            <v>0</v>
          </cell>
          <cell r="BK102"/>
          <cell r="BL102"/>
          <cell r="BM102"/>
          <cell r="BN102"/>
          <cell r="BO102"/>
        </row>
        <row r="103">
          <cell r="A103"/>
          <cell r="D103"/>
          <cell r="E103"/>
          <cell r="F103"/>
          <cell r="G103"/>
          <cell r="H103"/>
          <cell r="I103"/>
          <cell r="J103"/>
          <cell r="K103"/>
          <cell r="L103"/>
          <cell r="M103"/>
          <cell r="N103"/>
          <cell r="O103"/>
          <cell r="P103"/>
          <cell r="Q103"/>
          <cell r="R103"/>
          <cell r="S103"/>
          <cell r="T103"/>
          <cell r="U103"/>
          <cell r="V103"/>
          <cell r="W103"/>
          <cell r="X103"/>
          <cell r="Y103"/>
          <cell r="Z103"/>
          <cell r="AA103"/>
          <cell r="AB103"/>
          <cell r="AC103"/>
          <cell r="AD103"/>
          <cell r="AE103"/>
          <cell r="AF103"/>
          <cell r="AG103"/>
          <cell r="AH103"/>
          <cell r="AI103"/>
          <cell r="AJ103"/>
          <cell r="AK103"/>
          <cell r="AL103"/>
          <cell r="AM103"/>
          <cell r="AN103"/>
          <cell r="AO103"/>
          <cell r="AP103"/>
          <cell r="AQ103"/>
          <cell r="AR103"/>
          <cell r="AS103"/>
          <cell r="AT103"/>
          <cell r="AU103"/>
          <cell r="AV103"/>
          <cell r="AW103"/>
          <cell r="AX103"/>
          <cell r="AY103"/>
          <cell r="AZ103"/>
          <cell r="BA103"/>
          <cell r="BB103"/>
          <cell r="BC103"/>
          <cell r="BD103"/>
          <cell r="BE103"/>
          <cell r="BF103"/>
          <cell r="BG103"/>
          <cell r="BH103"/>
          <cell r="BJ103">
            <v>0</v>
          </cell>
          <cell r="BK103"/>
          <cell r="BL103"/>
          <cell r="BM103"/>
          <cell r="BN103"/>
          <cell r="BO103"/>
        </row>
        <row r="104">
          <cell r="A104"/>
          <cell r="D104"/>
          <cell r="E104"/>
          <cell r="F104"/>
          <cell r="G104"/>
          <cell r="H104"/>
          <cell r="I104"/>
          <cell r="J104"/>
          <cell r="K104"/>
          <cell r="L104"/>
          <cell r="M104"/>
          <cell r="N104"/>
          <cell r="O104"/>
          <cell r="P104"/>
          <cell r="Q104"/>
          <cell r="R104"/>
          <cell r="S104"/>
          <cell r="T104"/>
          <cell r="U104"/>
          <cell r="V104"/>
          <cell r="W104"/>
          <cell r="X104"/>
          <cell r="Y104"/>
          <cell r="Z104"/>
          <cell r="AA104"/>
          <cell r="AB104"/>
          <cell r="AC104"/>
          <cell r="AD104"/>
          <cell r="AE104"/>
          <cell r="AF104"/>
          <cell r="AG104"/>
          <cell r="AH104"/>
          <cell r="AI104"/>
          <cell r="AJ104"/>
          <cell r="AK104"/>
          <cell r="AL104"/>
          <cell r="AM104"/>
          <cell r="AN104"/>
          <cell r="AO104"/>
          <cell r="AP104"/>
          <cell r="AQ104"/>
          <cell r="AR104"/>
          <cell r="AS104"/>
          <cell r="AT104"/>
          <cell r="AU104"/>
          <cell r="AV104"/>
          <cell r="AW104"/>
          <cell r="AX104"/>
          <cell r="AY104"/>
          <cell r="AZ104"/>
          <cell r="BA104"/>
          <cell r="BB104"/>
          <cell r="BC104"/>
          <cell r="BD104"/>
          <cell r="BE104"/>
          <cell r="BF104"/>
          <cell r="BG104"/>
          <cell r="BH104"/>
          <cell r="BJ104">
            <v>0</v>
          </cell>
          <cell r="BK104"/>
          <cell r="BL104"/>
          <cell r="BM104"/>
          <cell r="BN104"/>
          <cell r="BO104"/>
        </row>
        <row r="105">
          <cell r="A105"/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  <cell r="X105"/>
          <cell r="Y105"/>
          <cell r="Z105"/>
          <cell r="AA105"/>
          <cell r="AB105"/>
          <cell r="AC105"/>
          <cell r="AD105"/>
          <cell r="AE105"/>
          <cell r="AF105"/>
          <cell r="AG105"/>
          <cell r="AH105"/>
          <cell r="AI105"/>
          <cell r="AJ105"/>
          <cell r="AK105"/>
          <cell r="AL105"/>
          <cell r="AM105"/>
          <cell r="AN105"/>
          <cell r="AO105"/>
          <cell r="AP105"/>
          <cell r="AQ105"/>
          <cell r="AR105"/>
          <cell r="AS105"/>
          <cell r="AT105"/>
          <cell r="AU105"/>
          <cell r="AV105"/>
          <cell r="AW105"/>
          <cell r="AX105"/>
          <cell r="AY105"/>
          <cell r="AZ105"/>
          <cell r="BA105"/>
          <cell r="BB105"/>
          <cell r="BC105"/>
          <cell r="BD105"/>
          <cell r="BE105"/>
          <cell r="BF105"/>
          <cell r="BG105"/>
          <cell r="BH105"/>
          <cell r="BJ105">
            <v>0</v>
          </cell>
          <cell r="BK105"/>
          <cell r="BL105"/>
          <cell r="BM105"/>
          <cell r="BN105"/>
          <cell r="BO105"/>
        </row>
        <row r="106">
          <cell r="A106"/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  <cell r="X106"/>
          <cell r="Y106"/>
          <cell r="Z106"/>
          <cell r="AA106"/>
          <cell r="AB106"/>
          <cell r="AC106"/>
          <cell r="AD106"/>
          <cell r="AE106"/>
          <cell r="AF106"/>
          <cell r="AG106"/>
          <cell r="AH106"/>
          <cell r="AI106"/>
          <cell r="AJ106"/>
          <cell r="AK106"/>
          <cell r="AL106"/>
          <cell r="AM106"/>
          <cell r="AN106"/>
          <cell r="AO106"/>
          <cell r="AP106"/>
          <cell r="AQ106"/>
          <cell r="AR106"/>
          <cell r="AS106"/>
          <cell r="AT106"/>
          <cell r="AU106"/>
          <cell r="AV106"/>
          <cell r="AW106"/>
          <cell r="AX106"/>
          <cell r="AY106"/>
          <cell r="AZ106"/>
          <cell r="BA106"/>
          <cell r="BB106"/>
          <cell r="BC106"/>
          <cell r="BD106"/>
          <cell r="BE106"/>
          <cell r="BF106"/>
          <cell r="BG106"/>
          <cell r="BH106"/>
          <cell r="BJ106">
            <v>0</v>
          </cell>
          <cell r="BK106"/>
          <cell r="BL106"/>
          <cell r="BM106"/>
          <cell r="BN106"/>
          <cell r="BO106"/>
        </row>
        <row r="107">
          <cell r="A107"/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  <cell r="X107"/>
          <cell r="Y107"/>
          <cell r="Z107"/>
          <cell r="AA107"/>
          <cell r="AB107"/>
          <cell r="AC107"/>
          <cell r="AD107"/>
          <cell r="AE107"/>
          <cell r="AF107"/>
          <cell r="AG107"/>
          <cell r="AH107"/>
          <cell r="AI107"/>
          <cell r="AJ107"/>
          <cell r="AK107"/>
          <cell r="AL107"/>
          <cell r="AM107"/>
          <cell r="AN107"/>
          <cell r="AO107"/>
          <cell r="AP107"/>
          <cell r="AQ107"/>
          <cell r="AR107"/>
          <cell r="AS107"/>
          <cell r="AT107"/>
          <cell r="AU107"/>
          <cell r="AV107"/>
          <cell r="AW107"/>
          <cell r="AX107"/>
          <cell r="AY107"/>
          <cell r="AZ107"/>
          <cell r="BA107"/>
          <cell r="BB107"/>
          <cell r="BC107"/>
          <cell r="BD107"/>
          <cell r="BE107"/>
          <cell r="BF107"/>
          <cell r="BG107"/>
          <cell r="BH107"/>
          <cell r="BJ107">
            <v>0</v>
          </cell>
          <cell r="BK107"/>
          <cell r="BL107"/>
          <cell r="BM107"/>
          <cell r="BN107"/>
          <cell r="BO107"/>
        </row>
        <row r="108">
          <cell r="A108"/>
          <cell r="D108"/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  <cell r="X108"/>
          <cell r="Y108"/>
          <cell r="Z108"/>
          <cell r="AA108"/>
          <cell r="AB108"/>
          <cell r="AC108"/>
          <cell r="AD108"/>
          <cell r="AE108"/>
          <cell r="AF108"/>
          <cell r="AG108"/>
          <cell r="AH108"/>
          <cell r="AI108"/>
          <cell r="AJ108"/>
          <cell r="AK108"/>
          <cell r="AL108"/>
          <cell r="AM108"/>
          <cell r="AN108"/>
          <cell r="AO108"/>
          <cell r="AP108"/>
          <cell r="AQ108"/>
          <cell r="AR108"/>
          <cell r="AS108"/>
          <cell r="AT108"/>
          <cell r="AU108"/>
          <cell r="AV108"/>
          <cell r="AW108"/>
          <cell r="AX108"/>
          <cell r="AY108"/>
          <cell r="AZ108"/>
          <cell r="BA108"/>
          <cell r="BB108"/>
          <cell r="BC108"/>
          <cell r="BD108"/>
          <cell r="BE108"/>
          <cell r="BF108"/>
          <cell r="BG108"/>
          <cell r="BH108"/>
          <cell r="BJ108">
            <v>0</v>
          </cell>
          <cell r="BK108"/>
          <cell r="BL108"/>
          <cell r="BM108"/>
          <cell r="BN108"/>
          <cell r="BO108"/>
        </row>
        <row r="109">
          <cell r="A109"/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  <cell r="Q109"/>
          <cell r="R109"/>
          <cell r="S109"/>
          <cell r="T109"/>
          <cell r="U109"/>
          <cell r="V109"/>
          <cell r="W109"/>
          <cell r="X109"/>
          <cell r="Y109"/>
          <cell r="Z109"/>
          <cell r="AA109"/>
          <cell r="AB109"/>
          <cell r="AC109"/>
          <cell r="AD109"/>
          <cell r="AE109"/>
          <cell r="AF109"/>
          <cell r="AG109"/>
          <cell r="AH109"/>
          <cell r="AI109"/>
          <cell r="AJ109"/>
          <cell r="AK109"/>
          <cell r="AL109"/>
          <cell r="AM109"/>
          <cell r="AN109"/>
          <cell r="AO109"/>
          <cell r="AP109"/>
          <cell r="AQ109"/>
          <cell r="AR109"/>
          <cell r="AS109"/>
          <cell r="AT109"/>
          <cell r="AU109"/>
          <cell r="AV109"/>
          <cell r="AW109"/>
          <cell r="AX109"/>
          <cell r="AY109"/>
          <cell r="AZ109"/>
          <cell r="BA109"/>
          <cell r="BB109"/>
          <cell r="BC109"/>
          <cell r="BD109"/>
          <cell r="BE109"/>
          <cell r="BF109"/>
          <cell r="BG109"/>
          <cell r="BH109"/>
          <cell r="BJ109">
            <v>0</v>
          </cell>
          <cell r="BK109"/>
          <cell r="BL109"/>
          <cell r="BM109"/>
          <cell r="BN109"/>
          <cell r="BO109"/>
        </row>
        <row r="110">
          <cell r="A110"/>
          <cell r="D110"/>
          <cell r="E110"/>
          <cell r="F110"/>
          <cell r="G110"/>
          <cell r="H110"/>
          <cell r="I110"/>
          <cell r="J110"/>
          <cell r="K110"/>
          <cell r="L110"/>
          <cell r="M110"/>
          <cell r="N110"/>
          <cell r="O110"/>
          <cell r="P110"/>
          <cell r="Q110"/>
          <cell r="R110"/>
          <cell r="S110"/>
          <cell r="T110"/>
          <cell r="U110"/>
          <cell r="V110"/>
          <cell r="W110"/>
          <cell r="X110"/>
          <cell r="Y110"/>
          <cell r="Z110"/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  <cell r="AL110"/>
          <cell r="AM110"/>
          <cell r="AN110"/>
          <cell r="AO110"/>
          <cell r="AP110"/>
          <cell r="AQ110"/>
          <cell r="AR110"/>
          <cell r="AS110"/>
          <cell r="AT110"/>
          <cell r="AU110"/>
          <cell r="AV110"/>
          <cell r="AW110"/>
          <cell r="AX110"/>
          <cell r="AY110"/>
          <cell r="AZ110"/>
          <cell r="BA110"/>
          <cell r="BB110"/>
          <cell r="BC110"/>
          <cell r="BD110"/>
          <cell r="BE110"/>
          <cell r="BF110"/>
          <cell r="BG110"/>
          <cell r="BH110"/>
          <cell r="BJ110">
            <v>0</v>
          </cell>
          <cell r="BK110"/>
          <cell r="BL110"/>
          <cell r="BM110"/>
          <cell r="BN110"/>
          <cell r="BO110"/>
        </row>
        <row r="111">
          <cell r="A111"/>
          <cell r="D111"/>
          <cell r="E111"/>
          <cell r="F111"/>
          <cell r="G111"/>
          <cell r="H111"/>
          <cell r="I111"/>
          <cell r="J111"/>
          <cell r="K111"/>
          <cell r="L111"/>
          <cell r="M111"/>
          <cell r="N111"/>
          <cell r="O111"/>
          <cell r="P111"/>
          <cell r="Q111"/>
          <cell r="R111"/>
          <cell r="S111"/>
          <cell r="T111"/>
          <cell r="U111"/>
          <cell r="V111"/>
          <cell r="W111"/>
          <cell r="X111"/>
          <cell r="Y111"/>
          <cell r="Z111"/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  <cell r="AL111"/>
          <cell r="AM111"/>
          <cell r="AN111"/>
          <cell r="AO111"/>
          <cell r="AP111"/>
          <cell r="AQ111"/>
          <cell r="AR111"/>
          <cell r="AS111"/>
          <cell r="AT111"/>
          <cell r="AU111"/>
          <cell r="AV111"/>
          <cell r="AW111"/>
          <cell r="AX111"/>
          <cell r="AY111"/>
          <cell r="AZ111"/>
          <cell r="BA111"/>
          <cell r="BB111"/>
          <cell r="BC111"/>
          <cell r="BD111"/>
          <cell r="BE111"/>
          <cell r="BF111"/>
          <cell r="BG111"/>
          <cell r="BH111"/>
          <cell r="BJ111">
            <v>0</v>
          </cell>
          <cell r="BK111"/>
          <cell r="BL111"/>
          <cell r="BM111"/>
          <cell r="BN111"/>
          <cell r="BO111"/>
        </row>
        <row r="112">
          <cell r="A112"/>
          <cell r="D112"/>
          <cell r="E112"/>
          <cell r="F112"/>
          <cell r="G112"/>
          <cell r="H112"/>
          <cell r="I112"/>
          <cell r="J112"/>
          <cell r="K112"/>
          <cell r="L112"/>
          <cell r="M112"/>
          <cell r="N112"/>
          <cell r="O112"/>
          <cell r="P112"/>
          <cell r="Q112"/>
          <cell r="R112"/>
          <cell r="S112"/>
          <cell r="T112"/>
          <cell r="U112"/>
          <cell r="V112"/>
          <cell r="W112"/>
          <cell r="X112"/>
          <cell r="Y112"/>
          <cell r="Z112"/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  <cell r="AL112"/>
          <cell r="AM112"/>
          <cell r="AN112"/>
          <cell r="AO112"/>
          <cell r="AP112"/>
          <cell r="AQ112"/>
          <cell r="AR112"/>
          <cell r="AS112"/>
          <cell r="AT112"/>
          <cell r="AU112"/>
          <cell r="AV112"/>
          <cell r="AW112"/>
          <cell r="AX112"/>
          <cell r="AY112"/>
          <cell r="AZ112"/>
          <cell r="BA112"/>
          <cell r="BB112"/>
          <cell r="BC112"/>
          <cell r="BD112"/>
          <cell r="BE112"/>
          <cell r="BF112"/>
          <cell r="BG112"/>
          <cell r="BH112"/>
          <cell r="BJ112">
            <v>0</v>
          </cell>
          <cell r="BK112"/>
          <cell r="BL112"/>
          <cell r="BM112"/>
          <cell r="BN112"/>
          <cell r="BO112"/>
        </row>
        <row r="113">
          <cell r="A113"/>
          <cell r="D113"/>
          <cell r="E113"/>
          <cell r="F113"/>
          <cell r="G113"/>
          <cell r="H113"/>
          <cell r="I113"/>
          <cell r="J113"/>
          <cell r="K113"/>
          <cell r="L113"/>
          <cell r="M113"/>
          <cell r="N113"/>
          <cell r="O113"/>
          <cell r="P113"/>
          <cell r="Q113"/>
          <cell r="R113"/>
          <cell r="S113"/>
          <cell r="T113"/>
          <cell r="U113"/>
          <cell r="V113"/>
          <cell r="W113"/>
          <cell r="X113"/>
          <cell r="Y113"/>
          <cell r="Z113"/>
          <cell r="AA113"/>
          <cell r="AB113"/>
          <cell r="AC113"/>
          <cell r="AD113"/>
          <cell r="AE113"/>
          <cell r="AF113"/>
          <cell r="AG113"/>
          <cell r="AH113"/>
          <cell r="AI113"/>
          <cell r="AJ113"/>
          <cell r="AK113"/>
          <cell r="AL113"/>
          <cell r="AM113"/>
          <cell r="AN113"/>
          <cell r="AO113"/>
          <cell r="AP113"/>
          <cell r="AQ113"/>
          <cell r="AR113"/>
          <cell r="AS113"/>
          <cell r="AT113"/>
          <cell r="AU113"/>
          <cell r="AV113"/>
          <cell r="AW113"/>
          <cell r="AX113"/>
          <cell r="AY113"/>
          <cell r="AZ113"/>
          <cell r="BA113"/>
          <cell r="BB113"/>
          <cell r="BC113"/>
          <cell r="BD113"/>
          <cell r="BE113"/>
          <cell r="BF113"/>
          <cell r="BG113"/>
          <cell r="BH113"/>
          <cell r="BJ113">
            <v>0</v>
          </cell>
          <cell r="BK113"/>
          <cell r="BL113"/>
          <cell r="BM113"/>
          <cell r="BN113"/>
          <cell r="BO113"/>
        </row>
        <row r="114">
          <cell r="A114"/>
          <cell r="D114"/>
          <cell r="E114"/>
          <cell r="F114"/>
          <cell r="G114"/>
          <cell r="H114"/>
          <cell r="I114"/>
          <cell r="J114"/>
          <cell r="K114"/>
          <cell r="L114"/>
          <cell r="M114"/>
          <cell r="N114"/>
          <cell r="O114"/>
          <cell r="P114"/>
          <cell r="Q114"/>
          <cell r="R114"/>
          <cell r="S114"/>
          <cell r="T114"/>
          <cell r="U114"/>
          <cell r="V114"/>
          <cell r="W114"/>
          <cell r="X114"/>
          <cell r="Y114"/>
          <cell r="Z114"/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  <cell r="AL114"/>
          <cell r="AM114"/>
          <cell r="AN114"/>
          <cell r="AO114"/>
          <cell r="AP114"/>
          <cell r="AQ114"/>
          <cell r="AR114"/>
          <cell r="AS114"/>
          <cell r="AT114"/>
          <cell r="AU114"/>
          <cell r="AV114"/>
          <cell r="AW114"/>
          <cell r="AX114"/>
          <cell r="AY114"/>
          <cell r="AZ114"/>
          <cell r="BA114"/>
          <cell r="BB114"/>
          <cell r="BC114"/>
          <cell r="BD114"/>
          <cell r="BE114"/>
          <cell r="BF114"/>
          <cell r="BG114"/>
          <cell r="BH114"/>
          <cell r="BJ114">
            <v>0</v>
          </cell>
          <cell r="BK114"/>
          <cell r="BL114"/>
          <cell r="BM114"/>
          <cell r="BN114"/>
          <cell r="BO114"/>
        </row>
        <row r="115">
          <cell r="A115"/>
          <cell r="D115"/>
          <cell r="E115"/>
          <cell r="F115"/>
          <cell r="G115"/>
          <cell r="H115"/>
          <cell r="I115"/>
          <cell r="J115"/>
          <cell r="K115"/>
          <cell r="L115"/>
          <cell r="M115"/>
          <cell r="N115"/>
          <cell r="O115"/>
          <cell r="P115"/>
          <cell r="Q115"/>
          <cell r="R115"/>
          <cell r="S115"/>
          <cell r="T115"/>
          <cell r="U115"/>
          <cell r="V115"/>
          <cell r="W115"/>
          <cell r="X115"/>
          <cell r="Y115"/>
          <cell r="Z115"/>
          <cell r="AA115"/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  <cell r="AL115"/>
          <cell r="AM115"/>
          <cell r="AN115"/>
          <cell r="AO115"/>
          <cell r="AP115"/>
          <cell r="AQ115"/>
          <cell r="AR115"/>
          <cell r="AS115"/>
          <cell r="AT115"/>
          <cell r="AU115"/>
          <cell r="AV115"/>
          <cell r="AW115"/>
          <cell r="AX115"/>
          <cell r="AY115"/>
          <cell r="AZ115"/>
          <cell r="BA115"/>
          <cell r="BB115"/>
          <cell r="BC115"/>
          <cell r="BD115"/>
          <cell r="BE115"/>
          <cell r="BF115"/>
          <cell r="BG115"/>
          <cell r="BH115"/>
          <cell r="BJ115">
            <v>0</v>
          </cell>
          <cell r="BK115"/>
          <cell r="BL115"/>
          <cell r="BM115"/>
          <cell r="BN115"/>
          <cell r="BO115"/>
        </row>
        <row r="116">
          <cell r="A116"/>
          <cell r="D116"/>
          <cell r="E116"/>
          <cell r="F116"/>
          <cell r="G116"/>
          <cell r="H116"/>
          <cell r="I116"/>
          <cell r="J116"/>
          <cell r="K116"/>
          <cell r="L116"/>
          <cell r="M116"/>
          <cell r="N116"/>
          <cell r="O116"/>
          <cell r="P116"/>
          <cell r="Q116"/>
          <cell r="R116"/>
          <cell r="S116"/>
          <cell r="T116"/>
          <cell r="U116"/>
          <cell r="V116"/>
          <cell r="W116"/>
          <cell r="X116"/>
          <cell r="Y116"/>
          <cell r="Z116"/>
          <cell r="AA116"/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  <cell r="AL116"/>
          <cell r="AM116"/>
          <cell r="AN116"/>
          <cell r="AO116"/>
          <cell r="AP116"/>
          <cell r="AQ116"/>
          <cell r="AR116"/>
          <cell r="AS116"/>
          <cell r="AT116"/>
          <cell r="AU116"/>
          <cell r="AV116"/>
          <cell r="AW116"/>
          <cell r="AX116"/>
          <cell r="AY116"/>
          <cell r="AZ116"/>
          <cell r="BA116"/>
          <cell r="BB116"/>
          <cell r="BC116"/>
          <cell r="BD116"/>
          <cell r="BE116"/>
          <cell r="BF116"/>
          <cell r="BG116"/>
          <cell r="BH116"/>
          <cell r="BJ116">
            <v>0</v>
          </cell>
          <cell r="BK116"/>
          <cell r="BL116"/>
          <cell r="BM116"/>
          <cell r="BN116"/>
          <cell r="BO116"/>
        </row>
        <row r="117">
          <cell r="A117"/>
          <cell r="D117"/>
          <cell r="E117"/>
          <cell r="F117"/>
          <cell r="G117"/>
          <cell r="H117"/>
          <cell r="I117"/>
          <cell r="J117"/>
          <cell r="K117"/>
          <cell r="L117"/>
          <cell r="M117"/>
          <cell r="N117"/>
          <cell r="O117"/>
          <cell r="P117"/>
          <cell r="Q117"/>
          <cell r="R117"/>
          <cell r="S117"/>
          <cell r="T117"/>
          <cell r="U117"/>
          <cell r="V117"/>
          <cell r="W117"/>
          <cell r="X117"/>
          <cell r="Y117"/>
          <cell r="Z117"/>
          <cell r="AA117"/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  <cell r="AL117"/>
          <cell r="AM117"/>
          <cell r="AN117"/>
          <cell r="AO117"/>
          <cell r="AP117"/>
          <cell r="AQ117"/>
          <cell r="AR117"/>
          <cell r="AS117"/>
          <cell r="AT117"/>
          <cell r="AU117"/>
          <cell r="AV117"/>
          <cell r="AW117"/>
          <cell r="AX117"/>
          <cell r="AY117"/>
          <cell r="AZ117"/>
          <cell r="BA117"/>
          <cell r="BB117"/>
          <cell r="BC117"/>
          <cell r="BD117"/>
          <cell r="BE117"/>
          <cell r="BF117"/>
          <cell r="BG117"/>
          <cell r="BH117"/>
          <cell r="BJ117">
            <v>0</v>
          </cell>
          <cell r="BK117"/>
          <cell r="BL117"/>
          <cell r="BM117"/>
          <cell r="BN117"/>
          <cell r="BO117"/>
        </row>
        <row r="118">
          <cell r="A118"/>
          <cell r="D118"/>
          <cell r="E118"/>
          <cell r="F118"/>
          <cell r="G118"/>
          <cell r="H118"/>
          <cell r="I118"/>
          <cell r="J118"/>
          <cell r="K118"/>
          <cell r="L118"/>
          <cell r="M118"/>
          <cell r="N118"/>
          <cell r="O118"/>
          <cell r="P118"/>
          <cell r="Q118"/>
          <cell r="R118"/>
          <cell r="S118"/>
          <cell r="T118"/>
          <cell r="U118"/>
          <cell r="V118"/>
          <cell r="W118"/>
          <cell r="X118"/>
          <cell r="Y118"/>
          <cell r="Z118"/>
          <cell r="AA118"/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  <cell r="AL118"/>
          <cell r="AM118"/>
          <cell r="AN118"/>
          <cell r="AO118"/>
          <cell r="AP118"/>
          <cell r="AQ118"/>
          <cell r="AR118"/>
          <cell r="AS118"/>
          <cell r="AT118"/>
          <cell r="AU118"/>
          <cell r="AV118"/>
          <cell r="AW118"/>
          <cell r="AX118"/>
          <cell r="AY118"/>
          <cell r="AZ118"/>
          <cell r="BA118"/>
          <cell r="BB118"/>
          <cell r="BC118"/>
          <cell r="BD118"/>
          <cell r="BE118"/>
          <cell r="BF118"/>
          <cell r="BG118"/>
          <cell r="BH118"/>
          <cell r="BJ118">
            <v>0</v>
          </cell>
          <cell r="BK118"/>
          <cell r="BL118"/>
          <cell r="BM118"/>
          <cell r="BN118"/>
          <cell r="BO118"/>
        </row>
        <row r="119">
          <cell r="A119"/>
          <cell r="D119"/>
          <cell r="E119"/>
          <cell r="F119"/>
          <cell r="G119"/>
          <cell r="H119"/>
          <cell r="I119"/>
          <cell r="J119"/>
          <cell r="K119"/>
          <cell r="L119"/>
          <cell r="M119"/>
          <cell r="N119"/>
          <cell r="O119"/>
          <cell r="P119"/>
          <cell r="Q119"/>
          <cell r="R119"/>
          <cell r="S119"/>
          <cell r="T119"/>
          <cell r="U119"/>
          <cell r="V119"/>
          <cell r="W119"/>
          <cell r="X119"/>
          <cell r="Y119"/>
          <cell r="Z119"/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  <cell r="AL119"/>
          <cell r="AM119"/>
          <cell r="AN119"/>
          <cell r="AO119"/>
          <cell r="AP119"/>
          <cell r="AQ119"/>
          <cell r="AR119"/>
          <cell r="AS119"/>
          <cell r="AT119"/>
          <cell r="AU119"/>
          <cell r="AV119"/>
          <cell r="AW119"/>
          <cell r="AX119"/>
          <cell r="AY119"/>
          <cell r="AZ119"/>
          <cell r="BA119"/>
          <cell r="BB119"/>
          <cell r="BC119"/>
          <cell r="BD119"/>
          <cell r="BE119"/>
          <cell r="BF119"/>
          <cell r="BG119"/>
          <cell r="BH119"/>
          <cell r="BJ119">
            <v>0</v>
          </cell>
          <cell r="BK119"/>
          <cell r="BL119"/>
          <cell r="BM119"/>
          <cell r="BN119"/>
          <cell r="BO119"/>
        </row>
        <row r="120">
          <cell r="A120"/>
          <cell r="D120"/>
          <cell r="E120"/>
          <cell r="F120"/>
          <cell r="G120"/>
          <cell r="H120"/>
          <cell r="I120"/>
          <cell r="J120"/>
          <cell r="K120"/>
          <cell r="L120"/>
          <cell r="M120"/>
          <cell r="N120"/>
          <cell r="O120"/>
          <cell r="P120"/>
          <cell r="Q120"/>
          <cell r="R120"/>
          <cell r="S120"/>
          <cell r="T120"/>
          <cell r="U120"/>
          <cell r="V120"/>
          <cell r="W120"/>
          <cell r="X120"/>
          <cell r="Y120"/>
          <cell r="Z120"/>
          <cell r="AA120"/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  <cell r="AL120"/>
          <cell r="AM120"/>
          <cell r="AN120"/>
          <cell r="AO120"/>
          <cell r="AP120"/>
          <cell r="AQ120"/>
          <cell r="AR120"/>
          <cell r="AS120"/>
          <cell r="AT120"/>
          <cell r="AU120"/>
          <cell r="AV120"/>
          <cell r="AW120"/>
          <cell r="AX120"/>
          <cell r="AY120"/>
          <cell r="AZ120"/>
          <cell r="BA120"/>
          <cell r="BB120"/>
          <cell r="BC120"/>
          <cell r="BD120"/>
          <cell r="BE120"/>
          <cell r="BF120"/>
          <cell r="BG120"/>
          <cell r="BH120"/>
          <cell r="BJ120">
            <v>0</v>
          </cell>
          <cell r="BK120"/>
          <cell r="BL120"/>
          <cell r="BM120"/>
          <cell r="BN120"/>
          <cell r="BO120"/>
        </row>
        <row r="121">
          <cell r="A121"/>
          <cell r="D121"/>
          <cell r="E121"/>
          <cell r="F121"/>
          <cell r="G121"/>
          <cell r="H121"/>
          <cell r="I121"/>
          <cell r="J121"/>
          <cell r="K121"/>
          <cell r="L121"/>
          <cell r="M121"/>
          <cell r="N121"/>
          <cell r="O121"/>
          <cell r="P121"/>
          <cell r="Q121"/>
          <cell r="R121"/>
          <cell r="S121"/>
          <cell r="T121"/>
          <cell r="U121"/>
          <cell r="V121"/>
          <cell r="W121"/>
          <cell r="X121"/>
          <cell r="Y121"/>
          <cell r="Z121"/>
          <cell r="AA121"/>
          <cell r="AB121"/>
          <cell r="AC121"/>
          <cell r="AD121"/>
          <cell r="AE121"/>
          <cell r="AF121"/>
          <cell r="AG121"/>
          <cell r="AH121"/>
          <cell r="AI121"/>
          <cell r="AJ121"/>
          <cell r="AK121"/>
          <cell r="AL121"/>
          <cell r="AM121"/>
          <cell r="AN121"/>
          <cell r="AO121"/>
          <cell r="AP121"/>
          <cell r="AQ121"/>
          <cell r="AR121"/>
          <cell r="AS121"/>
          <cell r="AT121"/>
          <cell r="AU121"/>
          <cell r="AV121"/>
          <cell r="AW121"/>
          <cell r="AX121"/>
          <cell r="AY121"/>
          <cell r="AZ121"/>
          <cell r="BA121"/>
          <cell r="BB121"/>
          <cell r="BC121"/>
          <cell r="BD121"/>
          <cell r="BE121"/>
          <cell r="BF121"/>
          <cell r="BG121"/>
          <cell r="BH121"/>
          <cell r="BJ121">
            <v>0</v>
          </cell>
          <cell r="BK121"/>
          <cell r="BL121"/>
          <cell r="BM121"/>
          <cell r="BN121"/>
          <cell r="BO121"/>
        </row>
        <row r="122">
          <cell r="A122"/>
          <cell r="D122"/>
          <cell r="E122"/>
          <cell r="F122"/>
          <cell r="G122"/>
          <cell r="H122"/>
          <cell r="I122"/>
          <cell r="J122"/>
          <cell r="K122"/>
          <cell r="L122"/>
          <cell r="M122"/>
          <cell r="N122"/>
          <cell r="O122"/>
          <cell r="P122"/>
          <cell r="Q122"/>
          <cell r="R122"/>
          <cell r="S122"/>
          <cell r="T122"/>
          <cell r="U122"/>
          <cell r="V122"/>
          <cell r="W122"/>
          <cell r="X122"/>
          <cell r="Y122"/>
          <cell r="Z122"/>
          <cell r="AA122"/>
          <cell r="AB122"/>
          <cell r="AC122"/>
          <cell r="AD122"/>
          <cell r="AE122"/>
          <cell r="AF122"/>
          <cell r="AG122"/>
          <cell r="AH122"/>
          <cell r="AI122"/>
          <cell r="AJ122"/>
          <cell r="AK122"/>
          <cell r="AL122"/>
          <cell r="AM122"/>
          <cell r="AN122"/>
          <cell r="AO122"/>
          <cell r="AP122"/>
          <cell r="AQ122"/>
          <cell r="AR122"/>
          <cell r="AS122"/>
          <cell r="AT122"/>
          <cell r="AU122"/>
          <cell r="AV122"/>
          <cell r="AW122"/>
          <cell r="AX122"/>
          <cell r="AY122"/>
          <cell r="AZ122"/>
          <cell r="BA122"/>
          <cell r="BB122"/>
          <cell r="BC122"/>
          <cell r="BD122"/>
          <cell r="BE122"/>
          <cell r="BF122"/>
          <cell r="BG122"/>
          <cell r="BH122"/>
          <cell r="BJ122">
            <v>0</v>
          </cell>
          <cell r="BK122"/>
          <cell r="BL122"/>
          <cell r="BM122"/>
          <cell r="BN122"/>
          <cell r="BO122"/>
        </row>
        <row r="123">
          <cell r="A123"/>
          <cell r="D123"/>
          <cell r="E123"/>
          <cell r="F123"/>
          <cell r="G123"/>
          <cell r="H123"/>
          <cell r="I123"/>
          <cell r="J123"/>
          <cell r="K123"/>
          <cell r="L123"/>
          <cell r="M123"/>
          <cell r="N123"/>
          <cell r="O123"/>
          <cell r="P123"/>
          <cell r="Q123"/>
          <cell r="R123"/>
          <cell r="S123"/>
          <cell r="T123"/>
          <cell r="U123"/>
          <cell r="V123"/>
          <cell r="W123"/>
          <cell r="X123"/>
          <cell r="Y123"/>
          <cell r="Z123"/>
          <cell r="AA123"/>
          <cell r="AB123"/>
          <cell r="AC123"/>
          <cell r="AD123"/>
          <cell r="AE123"/>
          <cell r="AF123"/>
          <cell r="AG123"/>
          <cell r="AH123"/>
          <cell r="AI123"/>
          <cell r="AJ123"/>
          <cell r="AK123"/>
          <cell r="AL123"/>
          <cell r="AM123"/>
          <cell r="AN123"/>
          <cell r="AO123"/>
          <cell r="AP123"/>
          <cell r="AQ123"/>
          <cell r="AR123"/>
          <cell r="AS123"/>
          <cell r="AT123"/>
          <cell r="AU123"/>
          <cell r="AV123"/>
          <cell r="AW123"/>
          <cell r="AX123"/>
          <cell r="AY123"/>
          <cell r="AZ123"/>
          <cell r="BA123"/>
          <cell r="BB123"/>
          <cell r="BC123"/>
          <cell r="BD123"/>
          <cell r="BE123"/>
          <cell r="BF123"/>
          <cell r="BG123"/>
          <cell r="BH123"/>
          <cell r="BJ123">
            <v>0</v>
          </cell>
          <cell r="BK123"/>
          <cell r="BL123"/>
          <cell r="BM123"/>
          <cell r="BN123"/>
          <cell r="BO123"/>
        </row>
        <row r="124">
          <cell r="A124"/>
          <cell r="D124"/>
          <cell r="E124"/>
          <cell r="F124"/>
          <cell r="G124"/>
          <cell r="H124"/>
          <cell r="I124"/>
          <cell r="J124"/>
          <cell r="K124"/>
          <cell r="L124"/>
          <cell r="M124"/>
          <cell r="N124"/>
          <cell r="O124"/>
          <cell r="P124"/>
          <cell r="Q124"/>
          <cell r="R124"/>
          <cell r="S124"/>
          <cell r="T124"/>
          <cell r="U124"/>
          <cell r="V124"/>
          <cell r="W124"/>
          <cell r="X124"/>
          <cell r="Y124"/>
          <cell r="Z124"/>
          <cell r="AA124"/>
          <cell r="AB124"/>
          <cell r="AC124"/>
          <cell r="AD124"/>
          <cell r="AE124"/>
          <cell r="AF124"/>
          <cell r="AG124"/>
          <cell r="AH124"/>
          <cell r="AI124"/>
          <cell r="AJ124"/>
          <cell r="AK124"/>
          <cell r="AL124"/>
          <cell r="AM124"/>
          <cell r="AN124"/>
          <cell r="AO124"/>
          <cell r="AP124"/>
          <cell r="AQ124"/>
          <cell r="AR124"/>
          <cell r="AS124"/>
          <cell r="AT124"/>
          <cell r="AU124"/>
          <cell r="AV124"/>
          <cell r="AW124"/>
          <cell r="AX124"/>
          <cell r="AY124"/>
          <cell r="AZ124"/>
          <cell r="BA124"/>
          <cell r="BB124"/>
          <cell r="BC124"/>
          <cell r="BD124"/>
          <cell r="BE124"/>
          <cell r="BF124"/>
          <cell r="BG124"/>
          <cell r="BH124"/>
          <cell r="BJ124">
            <v>0</v>
          </cell>
          <cell r="BK124"/>
          <cell r="BL124"/>
          <cell r="BM124"/>
          <cell r="BN124"/>
          <cell r="BO124"/>
        </row>
        <row r="125">
          <cell r="A125"/>
          <cell r="D125"/>
          <cell r="E125"/>
          <cell r="F125"/>
          <cell r="G125"/>
          <cell r="H125"/>
          <cell r="I125"/>
          <cell r="J125"/>
          <cell r="K125"/>
          <cell r="L125"/>
          <cell r="M125"/>
          <cell r="N125"/>
          <cell r="O125"/>
          <cell r="P125"/>
          <cell r="Q125"/>
          <cell r="R125"/>
          <cell r="S125"/>
          <cell r="T125"/>
          <cell r="U125"/>
          <cell r="V125"/>
          <cell r="W125"/>
          <cell r="X125"/>
          <cell r="Y125"/>
          <cell r="Z125"/>
          <cell r="AA125"/>
          <cell r="AB125"/>
          <cell r="AC125"/>
          <cell r="AD125"/>
          <cell r="AE125"/>
          <cell r="AF125"/>
          <cell r="AG125"/>
          <cell r="AH125"/>
          <cell r="AI125"/>
          <cell r="AJ125"/>
          <cell r="AK125"/>
          <cell r="AL125"/>
          <cell r="AM125"/>
          <cell r="AN125"/>
          <cell r="AO125"/>
          <cell r="AP125"/>
          <cell r="AQ125"/>
          <cell r="AR125"/>
          <cell r="AS125"/>
          <cell r="AT125"/>
          <cell r="AU125"/>
          <cell r="AV125"/>
          <cell r="AW125"/>
          <cell r="AX125"/>
          <cell r="AY125"/>
          <cell r="AZ125"/>
          <cell r="BA125"/>
          <cell r="BB125"/>
          <cell r="BC125"/>
          <cell r="BD125"/>
          <cell r="BE125"/>
          <cell r="BF125"/>
          <cell r="BG125"/>
          <cell r="BH125"/>
          <cell r="BJ125">
            <v>0</v>
          </cell>
          <cell r="BK125"/>
          <cell r="BL125"/>
          <cell r="BM125"/>
          <cell r="BN125"/>
          <cell r="BO125"/>
        </row>
        <row r="126">
          <cell r="A126"/>
          <cell r="D126"/>
          <cell r="E126"/>
          <cell r="F126"/>
          <cell r="G126"/>
          <cell r="H126"/>
          <cell r="I126"/>
          <cell r="J126"/>
          <cell r="K126"/>
          <cell r="L126"/>
          <cell r="M126"/>
          <cell r="N126"/>
          <cell r="O126"/>
          <cell r="P126"/>
          <cell r="Q126"/>
          <cell r="R126"/>
          <cell r="S126"/>
          <cell r="T126"/>
          <cell r="U126"/>
          <cell r="V126"/>
          <cell r="W126"/>
          <cell r="X126"/>
          <cell r="Y126"/>
          <cell r="Z126"/>
          <cell r="AA126"/>
          <cell r="AB126"/>
          <cell r="AC126"/>
          <cell r="AD126"/>
          <cell r="AE126"/>
          <cell r="AF126"/>
          <cell r="AG126"/>
          <cell r="AH126"/>
          <cell r="AI126"/>
          <cell r="AJ126"/>
          <cell r="AK126"/>
          <cell r="AL126"/>
          <cell r="AM126"/>
          <cell r="AN126"/>
          <cell r="AO126"/>
          <cell r="AP126"/>
          <cell r="AQ126"/>
          <cell r="AR126"/>
          <cell r="AS126"/>
          <cell r="AT126"/>
          <cell r="AU126"/>
          <cell r="AV126"/>
          <cell r="AW126"/>
          <cell r="AX126"/>
          <cell r="AY126"/>
          <cell r="AZ126"/>
          <cell r="BA126"/>
          <cell r="BB126"/>
          <cell r="BC126"/>
          <cell r="BD126"/>
          <cell r="BE126"/>
          <cell r="BF126"/>
          <cell r="BG126"/>
          <cell r="BH126"/>
          <cell r="BJ126">
            <v>0</v>
          </cell>
          <cell r="BK126"/>
          <cell r="BL126"/>
          <cell r="BM126"/>
          <cell r="BN126"/>
          <cell r="BO126"/>
        </row>
        <row r="127">
          <cell r="A127"/>
          <cell r="D127"/>
          <cell r="E127"/>
          <cell r="F127"/>
          <cell r="G127"/>
          <cell r="H127"/>
          <cell r="I127"/>
          <cell r="J127"/>
          <cell r="K127"/>
          <cell r="L127"/>
          <cell r="M127"/>
          <cell r="N127"/>
          <cell r="O127"/>
          <cell r="P127"/>
          <cell r="Q127"/>
          <cell r="R127"/>
          <cell r="S127"/>
          <cell r="T127"/>
          <cell r="U127"/>
          <cell r="V127"/>
          <cell r="W127"/>
          <cell r="X127"/>
          <cell r="Y127"/>
          <cell r="Z127"/>
          <cell r="AA127"/>
          <cell r="AB127"/>
          <cell r="AC127"/>
          <cell r="AD127"/>
          <cell r="AE127"/>
          <cell r="AF127"/>
          <cell r="AG127"/>
          <cell r="AH127"/>
          <cell r="AI127"/>
          <cell r="AJ127"/>
          <cell r="AK127"/>
          <cell r="AL127"/>
          <cell r="AM127"/>
          <cell r="AN127"/>
          <cell r="AO127"/>
          <cell r="AP127"/>
          <cell r="AQ127"/>
          <cell r="AR127"/>
          <cell r="AS127"/>
          <cell r="AT127"/>
          <cell r="AU127"/>
          <cell r="AV127"/>
          <cell r="AW127"/>
          <cell r="AX127"/>
          <cell r="AY127"/>
          <cell r="AZ127"/>
          <cell r="BA127"/>
          <cell r="BB127"/>
          <cell r="BC127"/>
          <cell r="BD127"/>
          <cell r="BE127"/>
          <cell r="BF127"/>
          <cell r="BG127"/>
          <cell r="BH127"/>
          <cell r="BJ127">
            <v>0</v>
          </cell>
          <cell r="BK127"/>
          <cell r="BL127"/>
          <cell r="BM127"/>
          <cell r="BN127"/>
          <cell r="BO127"/>
        </row>
        <row r="128">
          <cell r="A128"/>
          <cell r="D128"/>
          <cell r="E128"/>
          <cell r="F128"/>
          <cell r="G128"/>
          <cell r="H128"/>
          <cell r="I128"/>
          <cell r="J128"/>
          <cell r="K128"/>
          <cell r="L128"/>
          <cell r="M128"/>
          <cell r="N128"/>
          <cell r="O128"/>
          <cell r="P128"/>
          <cell r="Q128"/>
          <cell r="R128"/>
          <cell r="S128"/>
          <cell r="T128"/>
          <cell r="U128"/>
          <cell r="V128"/>
          <cell r="W128"/>
          <cell r="X128"/>
          <cell r="Y128"/>
          <cell r="Z128"/>
          <cell r="AA128"/>
          <cell r="AB128"/>
          <cell r="AC128"/>
          <cell r="AD128"/>
          <cell r="AE128"/>
          <cell r="AF128"/>
          <cell r="AG128"/>
          <cell r="AH128"/>
          <cell r="AI128"/>
          <cell r="AJ128"/>
          <cell r="AK128"/>
          <cell r="AL128"/>
          <cell r="AM128"/>
          <cell r="AN128"/>
          <cell r="AO128"/>
          <cell r="AP128"/>
          <cell r="AQ128"/>
          <cell r="AR128"/>
          <cell r="AS128"/>
          <cell r="AT128"/>
          <cell r="AU128"/>
          <cell r="AV128"/>
          <cell r="AW128"/>
          <cell r="AX128"/>
          <cell r="AY128"/>
          <cell r="AZ128"/>
          <cell r="BA128"/>
          <cell r="BB128"/>
          <cell r="BC128"/>
          <cell r="BD128"/>
          <cell r="BE128"/>
          <cell r="BF128"/>
          <cell r="BG128"/>
          <cell r="BH128"/>
          <cell r="BJ128">
            <v>0</v>
          </cell>
          <cell r="BK128"/>
          <cell r="BL128"/>
          <cell r="BM128"/>
          <cell r="BN128"/>
          <cell r="BO128"/>
        </row>
        <row r="129">
          <cell r="A129"/>
          <cell r="D129"/>
          <cell r="E129"/>
          <cell r="F129"/>
          <cell r="G129"/>
          <cell r="H129"/>
          <cell r="I129"/>
          <cell r="J129"/>
          <cell r="K129"/>
          <cell r="L129"/>
          <cell r="M129"/>
          <cell r="N129"/>
          <cell r="O129"/>
          <cell r="P129"/>
          <cell r="Q129"/>
          <cell r="R129"/>
          <cell r="S129"/>
          <cell r="T129"/>
          <cell r="U129"/>
          <cell r="V129"/>
          <cell r="W129"/>
          <cell r="X129"/>
          <cell r="Y129"/>
          <cell r="Z129"/>
          <cell r="AA129"/>
          <cell r="AB129"/>
          <cell r="AC129"/>
          <cell r="AD129"/>
          <cell r="AE129"/>
          <cell r="AF129"/>
          <cell r="AG129"/>
          <cell r="AH129"/>
          <cell r="AI129"/>
          <cell r="AJ129"/>
          <cell r="AK129"/>
          <cell r="AL129"/>
          <cell r="AM129"/>
          <cell r="AN129"/>
          <cell r="AO129"/>
          <cell r="AP129"/>
          <cell r="AQ129"/>
          <cell r="AR129"/>
          <cell r="AS129"/>
          <cell r="AT129"/>
          <cell r="AU129"/>
          <cell r="AV129"/>
          <cell r="AW129"/>
          <cell r="AX129"/>
          <cell r="AY129"/>
          <cell r="AZ129"/>
          <cell r="BA129"/>
          <cell r="BB129"/>
          <cell r="BC129"/>
          <cell r="BD129"/>
          <cell r="BE129"/>
          <cell r="BF129"/>
          <cell r="BG129"/>
          <cell r="BH129"/>
          <cell r="BJ129">
            <v>0</v>
          </cell>
          <cell r="BK129"/>
          <cell r="BL129"/>
          <cell r="BM129"/>
          <cell r="BN129"/>
          <cell r="BO129"/>
        </row>
        <row r="130">
          <cell r="A130"/>
          <cell r="D130"/>
          <cell r="E130"/>
          <cell r="F130"/>
          <cell r="G130"/>
          <cell r="H130"/>
          <cell r="I130"/>
          <cell r="J130"/>
          <cell r="K130"/>
          <cell r="L130"/>
          <cell r="M130"/>
          <cell r="N130"/>
          <cell r="O130"/>
          <cell r="P130"/>
          <cell r="Q130"/>
          <cell r="R130"/>
          <cell r="S130"/>
          <cell r="T130"/>
          <cell r="U130"/>
          <cell r="V130"/>
          <cell r="W130"/>
          <cell r="X130"/>
          <cell r="Y130"/>
          <cell r="Z130"/>
          <cell r="AA130"/>
          <cell r="AB130"/>
          <cell r="AC130"/>
          <cell r="AD130"/>
          <cell r="AE130"/>
          <cell r="AF130"/>
          <cell r="AG130"/>
          <cell r="AH130"/>
          <cell r="AI130"/>
          <cell r="AJ130"/>
          <cell r="AK130"/>
          <cell r="AL130"/>
          <cell r="AM130"/>
          <cell r="AN130"/>
          <cell r="AO130"/>
          <cell r="AP130"/>
          <cell r="AQ130"/>
          <cell r="AR130"/>
          <cell r="AS130"/>
          <cell r="AT130"/>
          <cell r="AU130"/>
          <cell r="AV130"/>
          <cell r="AW130"/>
          <cell r="AX130"/>
          <cell r="AY130"/>
          <cell r="AZ130"/>
          <cell r="BA130"/>
          <cell r="BB130"/>
          <cell r="BC130"/>
          <cell r="BD130"/>
          <cell r="BE130"/>
          <cell r="BF130"/>
          <cell r="BG130"/>
          <cell r="BH130"/>
          <cell r="BJ130">
            <v>0</v>
          </cell>
          <cell r="BK130"/>
          <cell r="BL130"/>
          <cell r="BM130"/>
          <cell r="BN130"/>
          <cell r="BO130"/>
        </row>
        <row r="131">
          <cell r="A131"/>
          <cell r="D131"/>
          <cell r="E131"/>
          <cell r="F131"/>
          <cell r="G131"/>
          <cell r="H131"/>
          <cell r="I131"/>
          <cell r="J131"/>
          <cell r="K131"/>
          <cell r="L131"/>
          <cell r="M131"/>
          <cell r="N131"/>
          <cell r="O131"/>
          <cell r="P131"/>
          <cell r="Q131"/>
          <cell r="R131"/>
          <cell r="S131"/>
          <cell r="T131"/>
          <cell r="U131"/>
          <cell r="V131"/>
          <cell r="W131"/>
          <cell r="X131"/>
          <cell r="Y131"/>
          <cell r="Z131"/>
          <cell r="AA131"/>
          <cell r="AB131"/>
          <cell r="AC131"/>
          <cell r="AD131"/>
          <cell r="AE131"/>
          <cell r="AF131"/>
          <cell r="AG131"/>
          <cell r="AH131"/>
          <cell r="AI131"/>
          <cell r="AJ131"/>
          <cell r="AK131"/>
          <cell r="AL131"/>
          <cell r="AM131"/>
          <cell r="AN131"/>
          <cell r="AO131"/>
          <cell r="AP131"/>
          <cell r="AQ131"/>
          <cell r="AR131"/>
          <cell r="AS131"/>
          <cell r="AT131"/>
          <cell r="AU131"/>
          <cell r="AV131"/>
          <cell r="AW131"/>
          <cell r="AX131"/>
          <cell r="AY131"/>
          <cell r="AZ131"/>
          <cell r="BA131"/>
          <cell r="BB131"/>
          <cell r="BC131"/>
          <cell r="BD131"/>
          <cell r="BE131"/>
          <cell r="BF131"/>
          <cell r="BG131"/>
          <cell r="BH131"/>
          <cell r="BJ131">
            <v>0</v>
          </cell>
          <cell r="BK131"/>
          <cell r="BL131"/>
          <cell r="BM131"/>
          <cell r="BN131"/>
          <cell r="BO131"/>
        </row>
        <row r="132">
          <cell r="A132"/>
          <cell r="D132"/>
          <cell r="E132"/>
          <cell r="F132"/>
          <cell r="G132"/>
          <cell r="H132"/>
          <cell r="I132"/>
          <cell r="J132"/>
          <cell r="K132"/>
          <cell r="L132"/>
          <cell r="M132"/>
          <cell r="N132"/>
          <cell r="O132"/>
          <cell r="P132"/>
          <cell r="Q132"/>
          <cell r="R132"/>
          <cell r="S132"/>
          <cell r="T132"/>
          <cell r="U132"/>
          <cell r="V132"/>
          <cell r="W132"/>
          <cell r="X132"/>
          <cell r="Y132"/>
          <cell r="Z132"/>
          <cell r="AA132"/>
          <cell r="AB132"/>
          <cell r="AC132"/>
          <cell r="AD132"/>
          <cell r="AE132"/>
          <cell r="AF132"/>
          <cell r="AG132"/>
          <cell r="AH132"/>
          <cell r="AI132"/>
          <cell r="AJ132"/>
          <cell r="AK132"/>
          <cell r="AL132"/>
          <cell r="AM132"/>
          <cell r="AN132"/>
          <cell r="AO132"/>
          <cell r="AP132"/>
          <cell r="AQ132"/>
          <cell r="AR132"/>
          <cell r="AS132"/>
          <cell r="AT132"/>
          <cell r="AU132"/>
          <cell r="AV132"/>
          <cell r="AW132"/>
          <cell r="AX132"/>
          <cell r="AY132"/>
          <cell r="AZ132"/>
          <cell r="BA132"/>
          <cell r="BB132"/>
          <cell r="BC132"/>
          <cell r="BD132"/>
          <cell r="BE132"/>
          <cell r="BF132"/>
          <cell r="BG132"/>
          <cell r="BH132"/>
          <cell r="BJ132">
            <v>0</v>
          </cell>
          <cell r="BK132"/>
          <cell r="BL132"/>
          <cell r="BM132"/>
          <cell r="BN132"/>
          <cell r="BO132"/>
        </row>
        <row r="133">
          <cell r="A133"/>
          <cell r="D133"/>
          <cell r="E133"/>
          <cell r="F133"/>
          <cell r="G133"/>
          <cell r="H133"/>
          <cell r="I133"/>
          <cell r="J133"/>
          <cell r="K133"/>
          <cell r="L133"/>
          <cell r="M133"/>
          <cell r="N133"/>
          <cell r="O133"/>
          <cell r="P133"/>
          <cell r="Q133"/>
          <cell r="R133"/>
          <cell r="S133"/>
          <cell r="T133"/>
          <cell r="U133"/>
          <cell r="V133"/>
          <cell r="W133"/>
          <cell r="X133"/>
          <cell r="Y133"/>
          <cell r="Z133"/>
          <cell r="AA133"/>
          <cell r="AB133"/>
          <cell r="AC133"/>
          <cell r="AD133"/>
          <cell r="AE133"/>
          <cell r="AF133"/>
          <cell r="AG133"/>
          <cell r="AH133"/>
          <cell r="AI133"/>
          <cell r="AJ133"/>
          <cell r="AK133"/>
          <cell r="AL133"/>
          <cell r="AM133"/>
          <cell r="AN133"/>
          <cell r="AO133"/>
          <cell r="AP133"/>
          <cell r="AQ133"/>
          <cell r="AR133"/>
          <cell r="AS133"/>
          <cell r="AT133"/>
          <cell r="AU133"/>
          <cell r="AV133"/>
          <cell r="AW133"/>
          <cell r="AX133"/>
          <cell r="AY133"/>
          <cell r="AZ133"/>
          <cell r="BA133"/>
          <cell r="BB133"/>
          <cell r="BC133"/>
          <cell r="BD133"/>
          <cell r="BE133"/>
          <cell r="BF133"/>
          <cell r="BG133"/>
          <cell r="BH133"/>
          <cell r="BJ133">
            <v>0</v>
          </cell>
          <cell r="BK133"/>
          <cell r="BL133"/>
          <cell r="BM133"/>
          <cell r="BN133"/>
          <cell r="BO133"/>
        </row>
        <row r="134">
          <cell r="A134"/>
          <cell r="D134"/>
          <cell r="E134"/>
          <cell r="F134"/>
          <cell r="G134"/>
          <cell r="H134"/>
          <cell r="I134"/>
          <cell r="J134"/>
          <cell r="K134"/>
          <cell r="L134"/>
          <cell r="M134"/>
          <cell r="N134"/>
          <cell r="O134"/>
          <cell r="P134"/>
          <cell r="Q134"/>
          <cell r="R134"/>
          <cell r="S134"/>
          <cell r="T134"/>
          <cell r="U134"/>
          <cell r="V134"/>
          <cell r="W134"/>
          <cell r="X134"/>
          <cell r="Y134"/>
          <cell r="Z134"/>
          <cell r="AA134"/>
          <cell r="AB134"/>
          <cell r="AC134"/>
          <cell r="AD134"/>
          <cell r="AE134"/>
          <cell r="AF134"/>
          <cell r="AG134"/>
          <cell r="AH134"/>
          <cell r="AI134"/>
          <cell r="AJ134"/>
          <cell r="AK134"/>
          <cell r="AL134"/>
          <cell r="AM134"/>
          <cell r="AN134"/>
          <cell r="AO134"/>
          <cell r="AP134"/>
          <cell r="AQ134"/>
          <cell r="AR134"/>
          <cell r="AS134"/>
          <cell r="AT134"/>
          <cell r="AU134"/>
          <cell r="AV134"/>
          <cell r="AW134"/>
          <cell r="AX134"/>
          <cell r="AY134"/>
          <cell r="AZ134"/>
          <cell r="BA134"/>
          <cell r="BB134"/>
          <cell r="BC134"/>
          <cell r="BD134"/>
          <cell r="BE134"/>
          <cell r="BF134"/>
          <cell r="BG134"/>
          <cell r="BH134"/>
          <cell r="BJ134">
            <v>0</v>
          </cell>
          <cell r="BK134"/>
          <cell r="BL134"/>
          <cell r="BM134"/>
          <cell r="BN134"/>
          <cell r="BO134"/>
        </row>
        <row r="135">
          <cell r="A135"/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  <cell r="T135"/>
          <cell r="U135"/>
          <cell r="V135"/>
          <cell r="W135"/>
          <cell r="X135"/>
          <cell r="Y135"/>
          <cell r="Z135"/>
          <cell r="AA135"/>
          <cell r="AB135"/>
          <cell r="AC135"/>
          <cell r="AD135"/>
          <cell r="AE135"/>
          <cell r="AF135"/>
          <cell r="AG135"/>
          <cell r="AH135"/>
          <cell r="AI135"/>
          <cell r="AJ135"/>
          <cell r="AK135"/>
          <cell r="AL135"/>
          <cell r="AM135"/>
          <cell r="AN135"/>
          <cell r="AO135"/>
          <cell r="AP135"/>
          <cell r="AQ135"/>
          <cell r="AR135"/>
          <cell r="AS135"/>
          <cell r="AT135"/>
          <cell r="AU135"/>
          <cell r="AV135"/>
          <cell r="AW135"/>
          <cell r="AX135"/>
          <cell r="AY135"/>
          <cell r="AZ135"/>
          <cell r="BA135"/>
          <cell r="BB135"/>
          <cell r="BC135"/>
          <cell r="BD135"/>
          <cell r="BE135"/>
          <cell r="BF135"/>
          <cell r="BG135"/>
          <cell r="BH135"/>
          <cell r="BJ135">
            <v>0</v>
          </cell>
          <cell r="BK135"/>
          <cell r="BL135"/>
          <cell r="BM135"/>
          <cell r="BN135"/>
          <cell r="BO135"/>
        </row>
        <row r="136">
          <cell r="A136"/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  <cell r="T136"/>
          <cell r="U136"/>
          <cell r="V136"/>
          <cell r="W136"/>
          <cell r="X136"/>
          <cell r="Y136"/>
          <cell r="Z136"/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  <cell r="AL136"/>
          <cell r="AM136"/>
          <cell r="AN136"/>
          <cell r="AO136"/>
          <cell r="AP136"/>
          <cell r="AQ136"/>
          <cell r="AR136"/>
          <cell r="AS136"/>
          <cell r="AT136"/>
          <cell r="AU136"/>
          <cell r="AV136"/>
          <cell r="AW136"/>
          <cell r="AX136"/>
          <cell r="AY136"/>
          <cell r="AZ136"/>
          <cell r="BA136"/>
          <cell r="BB136"/>
          <cell r="BC136"/>
          <cell r="BD136"/>
          <cell r="BE136"/>
          <cell r="BF136"/>
          <cell r="BG136"/>
          <cell r="BH136"/>
          <cell r="BJ136">
            <v>0</v>
          </cell>
          <cell r="BK136"/>
          <cell r="BL136"/>
          <cell r="BM136"/>
          <cell r="BN136"/>
          <cell r="BO136"/>
        </row>
        <row r="137">
          <cell r="A137"/>
          <cell r="D137"/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  <cell r="T137"/>
          <cell r="U137"/>
          <cell r="V137"/>
          <cell r="W137"/>
          <cell r="X137"/>
          <cell r="Y137"/>
          <cell r="Z137"/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  <cell r="AL137"/>
          <cell r="AM137"/>
          <cell r="AN137"/>
          <cell r="AO137"/>
          <cell r="AP137"/>
          <cell r="AQ137"/>
          <cell r="AR137"/>
          <cell r="AS137"/>
          <cell r="AT137"/>
          <cell r="AU137"/>
          <cell r="AV137"/>
          <cell r="AW137"/>
          <cell r="AX137"/>
          <cell r="AY137"/>
          <cell r="AZ137"/>
          <cell r="BA137"/>
          <cell r="BB137"/>
          <cell r="BC137"/>
          <cell r="BD137"/>
          <cell r="BE137"/>
          <cell r="BF137"/>
          <cell r="BG137"/>
          <cell r="BH137"/>
          <cell r="BJ137">
            <v>0</v>
          </cell>
          <cell r="BK137"/>
          <cell r="BL137"/>
          <cell r="BM137"/>
          <cell r="BN137"/>
          <cell r="BO137"/>
        </row>
        <row r="138">
          <cell r="A138"/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  <cell r="T138"/>
          <cell r="U138"/>
          <cell r="V138"/>
          <cell r="W138"/>
          <cell r="X138"/>
          <cell r="Y138"/>
          <cell r="Z138"/>
          <cell r="AA138"/>
          <cell r="AB138"/>
          <cell r="AC138"/>
          <cell r="AD138"/>
          <cell r="AE138"/>
          <cell r="AF138"/>
          <cell r="AG138"/>
          <cell r="AH138"/>
          <cell r="AI138"/>
          <cell r="AJ138"/>
          <cell r="AK138"/>
          <cell r="AL138"/>
          <cell r="AM138"/>
          <cell r="AN138"/>
          <cell r="AO138"/>
          <cell r="AP138"/>
          <cell r="AQ138"/>
          <cell r="AR138"/>
          <cell r="AS138"/>
          <cell r="AT138"/>
          <cell r="AU138"/>
          <cell r="AV138"/>
          <cell r="AW138"/>
          <cell r="AX138"/>
          <cell r="AY138"/>
          <cell r="AZ138"/>
          <cell r="BA138"/>
          <cell r="BB138"/>
          <cell r="BC138"/>
          <cell r="BD138"/>
          <cell r="BE138"/>
          <cell r="BF138"/>
          <cell r="BG138"/>
          <cell r="BH138"/>
          <cell r="BJ138">
            <v>0</v>
          </cell>
          <cell r="BK138"/>
          <cell r="BL138"/>
          <cell r="BM138"/>
          <cell r="BN138"/>
          <cell r="BO138"/>
        </row>
        <row r="139">
          <cell r="A139"/>
          <cell r="D139"/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  <cell r="Q139"/>
          <cell r="R139"/>
          <cell r="S139"/>
          <cell r="T139"/>
          <cell r="U139"/>
          <cell r="V139"/>
          <cell r="W139"/>
          <cell r="X139"/>
          <cell r="Y139"/>
          <cell r="Z139"/>
          <cell r="AA139"/>
          <cell r="AB139"/>
          <cell r="AC139"/>
          <cell r="AD139"/>
          <cell r="AE139"/>
          <cell r="AF139"/>
          <cell r="AG139"/>
          <cell r="AH139"/>
          <cell r="AI139"/>
          <cell r="AJ139"/>
          <cell r="AK139"/>
          <cell r="AL139"/>
          <cell r="AM139"/>
          <cell r="AN139"/>
          <cell r="AO139"/>
          <cell r="AP139"/>
          <cell r="AQ139"/>
          <cell r="AR139"/>
          <cell r="AS139"/>
          <cell r="AT139"/>
          <cell r="AU139"/>
          <cell r="AV139"/>
          <cell r="AW139"/>
          <cell r="AX139"/>
          <cell r="AY139"/>
          <cell r="AZ139"/>
          <cell r="BA139"/>
          <cell r="BB139"/>
          <cell r="BC139"/>
          <cell r="BD139"/>
          <cell r="BE139"/>
          <cell r="BF139"/>
          <cell r="BG139"/>
          <cell r="BH139"/>
          <cell r="BJ139">
            <v>0</v>
          </cell>
          <cell r="BK139"/>
          <cell r="BL139"/>
          <cell r="BM139"/>
          <cell r="BN139"/>
          <cell r="BO139"/>
        </row>
        <row r="140">
          <cell r="A140"/>
          <cell r="D140"/>
          <cell r="E140"/>
          <cell r="F140"/>
          <cell r="G140"/>
          <cell r="H140"/>
          <cell r="I140"/>
          <cell r="J140"/>
          <cell r="K140"/>
          <cell r="L140"/>
          <cell r="M140"/>
          <cell r="N140"/>
          <cell r="O140"/>
          <cell r="P140"/>
          <cell r="Q140"/>
          <cell r="R140"/>
          <cell r="S140"/>
          <cell r="T140"/>
          <cell r="U140"/>
          <cell r="V140"/>
          <cell r="W140"/>
          <cell r="X140"/>
          <cell r="Y140"/>
          <cell r="Z140"/>
          <cell r="AA140"/>
          <cell r="AB140"/>
          <cell r="AC140"/>
          <cell r="AD140"/>
          <cell r="AE140"/>
          <cell r="AF140"/>
          <cell r="AG140"/>
          <cell r="AH140"/>
          <cell r="AI140"/>
          <cell r="AJ140"/>
          <cell r="AK140"/>
          <cell r="AL140"/>
          <cell r="AM140"/>
          <cell r="AN140"/>
          <cell r="AO140"/>
          <cell r="AP140"/>
          <cell r="AQ140"/>
          <cell r="AR140"/>
          <cell r="AS140"/>
          <cell r="AT140"/>
          <cell r="AU140"/>
          <cell r="AV140"/>
          <cell r="AW140"/>
          <cell r="AX140"/>
          <cell r="AY140"/>
          <cell r="AZ140"/>
          <cell r="BA140"/>
          <cell r="BB140"/>
          <cell r="BC140"/>
          <cell r="BD140"/>
          <cell r="BE140"/>
          <cell r="BF140"/>
          <cell r="BG140"/>
          <cell r="BH140"/>
          <cell r="BJ140">
            <v>0</v>
          </cell>
          <cell r="BK140"/>
          <cell r="BL140"/>
          <cell r="BM140"/>
          <cell r="BN140"/>
          <cell r="BO140"/>
        </row>
        <row r="141">
          <cell r="A141"/>
          <cell r="D141"/>
          <cell r="E141"/>
          <cell r="F141"/>
          <cell r="G141"/>
          <cell r="H141"/>
          <cell r="I141"/>
          <cell r="J141"/>
          <cell r="K141"/>
          <cell r="L141"/>
          <cell r="M141"/>
          <cell r="N141"/>
          <cell r="O141"/>
          <cell r="P141"/>
          <cell r="Q141"/>
          <cell r="R141"/>
          <cell r="S141"/>
          <cell r="T141"/>
          <cell r="U141"/>
          <cell r="V141"/>
          <cell r="W141"/>
          <cell r="X141"/>
          <cell r="Y141"/>
          <cell r="Z141"/>
          <cell r="AA141"/>
          <cell r="AB141"/>
          <cell r="AC141"/>
          <cell r="AD141"/>
          <cell r="AE141"/>
          <cell r="AF141"/>
          <cell r="AG141"/>
          <cell r="AH141"/>
          <cell r="AI141"/>
          <cell r="AJ141"/>
          <cell r="AK141"/>
          <cell r="AL141"/>
          <cell r="AM141"/>
          <cell r="AN141"/>
          <cell r="AO141"/>
          <cell r="AP141"/>
          <cell r="AQ141"/>
          <cell r="AR141"/>
          <cell r="AS141"/>
          <cell r="AT141"/>
          <cell r="AU141"/>
          <cell r="AV141"/>
          <cell r="AW141"/>
          <cell r="AX141"/>
          <cell r="AY141"/>
          <cell r="AZ141"/>
          <cell r="BA141"/>
          <cell r="BB141"/>
          <cell r="BC141"/>
          <cell r="BD141"/>
          <cell r="BE141"/>
          <cell r="BF141"/>
          <cell r="BG141"/>
          <cell r="BH141"/>
          <cell r="BJ141">
            <v>0</v>
          </cell>
          <cell r="BK141"/>
          <cell r="BL141"/>
          <cell r="BM141"/>
          <cell r="BN141"/>
          <cell r="BO141"/>
        </row>
        <row r="142">
          <cell r="A142"/>
          <cell r="D142"/>
          <cell r="E142"/>
          <cell r="F142"/>
          <cell r="G142"/>
          <cell r="H142"/>
          <cell r="I142"/>
          <cell r="J142"/>
          <cell r="K142"/>
          <cell r="L142"/>
          <cell r="M142"/>
          <cell r="N142"/>
          <cell r="O142"/>
          <cell r="P142"/>
          <cell r="Q142"/>
          <cell r="R142"/>
          <cell r="S142"/>
          <cell r="T142"/>
          <cell r="U142"/>
          <cell r="V142"/>
          <cell r="W142"/>
          <cell r="X142"/>
          <cell r="Y142"/>
          <cell r="Z142"/>
          <cell r="AA142"/>
          <cell r="AB142"/>
          <cell r="AC142"/>
          <cell r="AD142"/>
          <cell r="AE142"/>
          <cell r="AF142"/>
          <cell r="AG142"/>
          <cell r="AH142"/>
          <cell r="AI142"/>
          <cell r="AJ142"/>
          <cell r="AK142"/>
          <cell r="AL142"/>
          <cell r="AM142"/>
          <cell r="AN142"/>
          <cell r="AO142"/>
          <cell r="AP142"/>
          <cell r="AQ142"/>
          <cell r="AR142"/>
          <cell r="AS142"/>
          <cell r="AT142"/>
          <cell r="AU142"/>
          <cell r="AV142"/>
          <cell r="AW142"/>
          <cell r="AX142"/>
          <cell r="AY142"/>
          <cell r="AZ142"/>
          <cell r="BA142"/>
          <cell r="BB142"/>
          <cell r="BC142"/>
          <cell r="BD142"/>
          <cell r="BE142"/>
          <cell r="BF142"/>
          <cell r="BG142"/>
          <cell r="BH142"/>
          <cell r="BJ142">
            <v>0</v>
          </cell>
          <cell r="BK142"/>
          <cell r="BL142"/>
          <cell r="BM142"/>
          <cell r="BN142"/>
          <cell r="BO142"/>
        </row>
        <row r="143">
          <cell r="A143"/>
          <cell r="D143"/>
          <cell r="E143"/>
          <cell r="F143"/>
          <cell r="G143"/>
          <cell r="H143"/>
          <cell r="I143"/>
          <cell r="J143"/>
          <cell r="K143"/>
          <cell r="L143"/>
          <cell r="M143"/>
          <cell r="N143"/>
          <cell r="O143"/>
          <cell r="P143"/>
          <cell r="Q143"/>
          <cell r="R143"/>
          <cell r="S143"/>
          <cell r="T143"/>
          <cell r="U143"/>
          <cell r="V143"/>
          <cell r="W143"/>
          <cell r="X143"/>
          <cell r="Y143"/>
          <cell r="Z143"/>
          <cell r="AA143"/>
          <cell r="AB143"/>
          <cell r="AC143"/>
          <cell r="AD143"/>
          <cell r="AE143"/>
          <cell r="AF143"/>
          <cell r="AG143"/>
          <cell r="AH143"/>
          <cell r="AI143"/>
          <cell r="AJ143"/>
          <cell r="AK143"/>
          <cell r="AL143"/>
          <cell r="AM143"/>
          <cell r="AN143"/>
          <cell r="AO143"/>
          <cell r="AP143"/>
          <cell r="AQ143"/>
          <cell r="AR143"/>
          <cell r="AS143"/>
          <cell r="AT143"/>
          <cell r="AU143"/>
          <cell r="AV143"/>
          <cell r="AW143"/>
          <cell r="AX143"/>
          <cell r="AY143"/>
          <cell r="AZ143"/>
          <cell r="BA143"/>
          <cell r="BB143"/>
          <cell r="BC143"/>
          <cell r="BD143"/>
          <cell r="BE143"/>
          <cell r="BF143"/>
          <cell r="BG143"/>
          <cell r="BH143"/>
          <cell r="BJ143">
            <v>0</v>
          </cell>
          <cell r="BK143"/>
          <cell r="BL143"/>
          <cell r="BM143"/>
          <cell r="BN143"/>
          <cell r="BO143"/>
        </row>
        <row r="144">
          <cell r="A144"/>
          <cell r="D144"/>
          <cell r="E144"/>
          <cell r="F144"/>
          <cell r="G144"/>
          <cell r="H144"/>
          <cell r="I144"/>
          <cell r="J144"/>
          <cell r="K144"/>
          <cell r="L144"/>
          <cell r="M144"/>
          <cell r="N144"/>
          <cell r="O144"/>
          <cell r="P144"/>
          <cell r="Q144"/>
          <cell r="R144"/>
          <cell r="S144"/>
          <cell r="T144"/>
          <cell r="U144"/>
          <cell r="V144"/>
          <cell r="W144"/>
          <cell r="X144"/>
          <cell r="Y144"/>
          <cell r="Z144"/>
          <cell r="AA144"/>
          <cell r="AB144"/>
          <cell r="AC144"/>
          <cell r="AD144"/>
          <cell r="AE144"/>
          <cell r="AF144"/>
          <cell r="AG144"/>
          <cell r="AH144"/>
          <cell r="AI144"/>
          <cell r="AJ144"/>
          <cell r="AK144"/>
          <cell r="AL144"/>
          <cell r="AM144"/>
          <cell r="AN144"/>
          <cell r="AO144"/>
          <cell r="AP144"/>
          <cell r="AQ144"/>
          <cell r="AR144"/>
          <cell r="AS144"/>
          <cell r="AT144"/>
          <cell r="AU144"/>
          <cell r="AV144"/>
          <cell r="AW144"/>
          <cell r="AX144"/>
          <cell r="AY144"/>
          <cell r="AZ144"/>
          <cell r="BA144"/>
          <cell r="BB144"/>
          <cell r="BC144"/>
          <cell r="BD144"/>
          <cell r="BE144"/>
          <cell r="BF144"/>
          <cell r="BG144"/>
          <cell r="BH144"/>
          <cell r="BJ144">
            <v>0</v>
          </cell>
          <cell r="BK144"/>
          <cell r="BL144"/>
          <cell r="BM144"/>
          <cell r="BN144"/>
          <cell r="BO144"/>
        </row>
        <row r="145">
          <cell r="A145"/>
          <cell r="D145"/>
          <cell r="E145"/>
          <cell r="F145"/>
          <cell r="G145"/>
          <cell r="H145"/>
          <cell r="I145"/>
          <cell r="J145"/>
          <cell r="K145"/>
          <cell r="L145"/>
          <cell r="M145"/>
          <cell r="N145"/>
          <cell r="O145"/>
          <cell r="P145"/>
          <cell r="Q145"/>
          <cell r="R145"/>
          <cell r="S145"/>
          <cell r="T145"/>
          <cell r="U145"/>
          <cell r="V145"/>
          <cell r="W145"/>
          <cell r="X145"/>
          <cell r="Y145"/>
          <cell r="Z145"/>
          <cell r="AA145"/>
          <cell r="AB145"/>
          <cell r="AC145"/>
          <cell r="AD145"/>
          <cell r="AE145"/>
          <cell r="AF145"/>
          <cell r="AG145"/>
          <cell r="AH145"/>
          <cell r="AI145"/>
          <cell r="AJ145"/>
          <cell r="AK145"/>
          <cell r="AL145"/>
          <cell r="AM145"/>
          <cell r="AN145"/>
          <cell r="AO145"/>
          <cell r="AP145"/>
          <cell r="AQ145"/>
          <cell r="AR145"/>
          <cell r="AS145"/>
          <cell r="AT145"/>
          <cell r="AU145"/>
          <cell r="AV145"/>
          <cell r="AW145"/>
          <cell r="AX145"/>
          <cell r="AY145"/>
          <cell r="AZ145"/>
          <cell r="BA145"/>
          <cell r="BB145"/>
          <cell r="BC145"/>
          <cell r="BD145"/>
          <cell r="BE145"/>
          <cell r="BF145"/>
          <cell r="BG145"/>
          <cell r="BH145"/>
          <cell r="BJ145">
            <v>0</v>
          </cell>
          <cell r="BK145"/>
          <cell r="BL145"/>
          <cell r="BM145"/>
          <cell r="BN145"/>
          <cell r="BO145"/>
        </row>
        <row r="146">
          <cell r="A146"/>
          <cell r="D146"/>
          <cell r="E146"/>
          <cell r="F146"/>
          <cell r="G146"/>
          <cell r="H146"/>
          <cell r="I146"/>
          <cell r="J146"/>
          <cell r="K146"/>
          <cell r="L146"/>
          <cell r="M146"/>
          <cell r="N146"/>
          <cell r="O146"/>
          <cell r="P146"/>
          <cell r="Q146"/>
          <cell r="R146"/>
          <cell r="S146"/>
          <cell r="T146"/>
          <cell r="U146"/>
          <cell r="V146"/>
          <cell r="W146"/>
          <cell r="X146"/>
          <cell r="Y146"/>
          <cell r="Z146"/>
          <cell r="AA146"/>
          <cell r="AB146"/>
          <cell r="AC146"/>
          <cell r="AD146"/>
          <cell r="AE146"/>
          <cell r="AF146"/>
          <cell r="AG146"/>
          <cell r="AH146"/>
          <cell r="AI146"/>
          <cell r="AJ146"/>
          <cell r="AK146"/>
          <cell r="AL146"/>
          <cell r="AM146"/>
          <cell r="AN146"/>
          <cell r="AO146"/>
          <cell r="AP146"/>
          <cell r="AQ146"/>
          <cell r="AR146"/>
          <cell r="AS146"/>
          <cell r="AT146"/>
          <cell r="AU146"/>
          <cell r="AV146"/>
          <cell r="AW146"/>
          <cell r="AX146"/>
          <cell r="AY146"/>
          <cell r="AZ146"/>
          <cell r="BA146"/>
          <cell r="BB146"/>
          <cell r="BC146"/>
          <cell r="BD146"/>
          <cell r="BE146"/>
          <cell r="BF146"/>
          <cell r="BG146"/>
          <cell r="BH146"/>
          <cell r="BJ146">
            <v>0</v>
          </cell>
          <cell r="BK146"/>
          <cell r="BL146"/>
          <cell r="BM146"/>
          <cell r="BN146"/>
          <cell r="BO146"/>
        </row>
        <row r="147">
          <cell r="A147"/>
          <cell r="D147"/>
          <cell r="E147"/>
          <cell r="F147"/>
          <cell r="G147"/>
          <cell r="H147"/>
          <cell r="I147"/>
          <cell r="J147"/>
          <cell r="K147"/>
          <cell r="L147"/>
          <cell r="M147"/>
          <cell r="N147"/>
          <cell r="O147"/>
          <cell r="P147"/>
          <cell r="Q147"/>
          <cell r="R147"/>
          <cell r="S147"/>
          <cell r="T147"/>
          <cell r="U147"/>
          <cell r="V147"/>
          <cell r="W147"/>
          <cell r="X147"/>
          <cell r="Y147"/>
          <cell r="Z147"/>
          <cell r="AA147"/>
          <cell r="AB147"/>
          <cell r="AC147"/>
          <cell r="AD147"/>
          <cell r="AE147"/>
          <cell r="AF147"/>
          <cell r="AG147"/>
          <cell r="AH147"/>
          <cell r="AI147"/>
          <cell r="AJ147"/>
          <cell r="AK147"/>
          <cell r="AL147"/>
          <cell r="AM147"/>
          <cell r="AN147"/>
          <cell r="AO147"/>
          <cell r="AP147"/>
          <cell r="AQ147"/>
          <cell r="AR147"/>
          <cell r="AS147"/>
          <cell r="AT147"/>
          <cell r="AU147"/>
          <cell r="AV147"/>
          <cell r="AW147"/>
          <cell r="AX147"/>
          <cell r="AY147"/>
          <cell r="AZ147"/>
          <cell r="BA147"/>
          <cell r="BB147"/>
          <cell r="BC147"/>
          <cell r="BD147"/>
          <cell r="BE147"/>
          <cell r="BF147"/>
          <cell r="BG147"/>
          <cell r="BH147"/>
          <cell r="BJ147">
            <v>0</v>
          </cell>
          <cell r="BK147"/>
          <cell r="BL147"/>
          <cell r="BM147"/>
          <cell r="BN147"/>
          <cell r="BO147"/>
        </row>
        <row r="148">
          <cell r="A148"/>
          <cell r="D148"/>
          <cell r="E148"/>
          <cell r="F148"/>
          <cell r="G148"/>
          <cell r="H148"/>
          <cell r="I148"/>
          <cell r="J148"/>
          <cell r="K148"/>
          <cell r="L148"/>
          <cell r="M148"/>
          <cell r="N148"/>
          <cell r="O148"/>
          <cell r="P148"/>
          <cell r="Q148"/>
          <cell r="R148"/>
          <cell r="S148"/>
          <cell r="T148"/>
          <cell r="U148"/>
          <cell r="V148"/>
          <cell r="W148"/>
          <cell r="X148"/>
          <cell r="Y148"/>
          <cell r="Z148"/>
          <cell r="AA148"/>
          <cell r="AB148"/>
          <cell r="AC148"/>
          <cell r="AD148"/>
          <cell r="AE148"/>
          <cell r="AF148"/>
          <cell r="AG148"/>
          <cell r="AH148"/>
          <cell r="AI148"/>
          <cell r="AJ148"/>
          <cell r="AK148"/>
          <cell r="AL148"/>
          <cell r="AM148"/>
          <cell r="AN148"/>
          <cell r="AO148"/>
          <cell r="AP148"/>
          <cell r="AQ148"/>
          <cell r="AR148"/>
          <cell r="AS148"/>
          <cell r="AT148"/>
          <cell r="AU148"/>
          <cell r="AV148"/>
          <cell r="AW148"/>
          <cell r="AX148"/>
          <cell r="AY148"/>
          <cell r="AZ148"/>
          <cell r="BA148"/>
          <cell r="BB148"/>
          <cell r="BC148"/>
          <cell r="BD148"/>
          <cell r="BE148"/>
          <cell r="BF148"/>
          <cell r="BG148"/>
          <cell r="BH148"/>
          <cell r="BJ148">
            <v>0</v>
          </cell>
          <cell r="BK148"/>
          <cell r="BL148"/>
          <cell r="BM148"/>
          <cell r="BN148"/>
          <cell r="BO148"/>
        </row>
        <row r="149">
          <cell r="A149"/>
          <cell r="D149"/>
          <cell r="E149"/>
          <cell r="F149"/>
          <cell r="G149"/>
          <cell r="H149"/>
          <cell r="I149"/>
          <cell r="J149"/>
          <cell r="K149"/>
          <cell r="L149"/>
          <cell r="M149"/>
          <cell r="N149"/>
          <cell r="O149"/>
          <cell r="P149"/>
          <cell r="Q149"/>
          <cell r="R149"/>
          <cell r="S149"/>
          <cell r="T149"/>
          <cell r="U149"/>
          <cell r="V149"/>
          <cell r="W149"/>
          <cell r="X149"/>
          <cell r="Y149"/>
          <cell r="Z149"/>
          <cell r="AA149"/>
          <cell r="AB149"/>
          <cell r="AC149"/>
          <cell r="AD149"/>
          <cell r="AE149"/>
          <cell r="AF149"/>
          <cell r="AG149"/>
          <cell r="AH149"/>
          <cell r="AI149"/>
          <cell r="AJ149"/>
          <cell r="AK149"/>
          <cell r="AL149"/>
          <cell r="AM149"/>
          <cell r="AN149"/>
          <cell r="AO149"/>
          <cell r="AP149"/>
          <cell r="AQ149"/>
          <cell r="AR149"/>
          <cell r="AS149"/>
          <cell r="AT149"/>
          <cell r="AU149"/>
          <cell r="AV149"/>
          <cell r="AW149"/>
          <cell r="AX149"/>
          <cell r="AY149"/>
          <cell r="AZ149"/>
          <cell r="BA149"/>
          <cell r="BB149"/>
          <cell r="BC149"/>
          <cell r="BD149"/>
          <cell r="BE149"/>
          <cell r="BF149"/>
          <cell r="BG149"/>
          <cell r="BH149"/>
          <cell r="BJ149">
            <v>0</v>
          </cell>
          <cell r="BK149"/>
          <cell r="BL149"/>
          <cell r="BM149"/>
          <cell r="BN149"/>
          <cell r="BO149"/>
        </row>
        <row r="150">
          <cell r="A150"/>
          <cell r="D150"/>
          <cell r="E150"/>
          <cell r="F150"/>
          <cell r="G150"/>
          <cell r="H150"/>
          <cell r="I150"/>
          <cell r="J150"/>
          <cell r="K150"/>
          <cell r="L150"/>
          <cell r="M150"/>
          <cell r="N150"/>
          <cell r="O150"/>
          <cell r="P150"/>
          <cell r="Q150"/>
          <cell r="R150"/>
          <cell r="S150"/>
          <cell r="T150"/>
          <cell r="U150"/>
          <cell r="V150"/>
          <cell r="W150"/>
          <cell r="X150"/>
          <cell r="Y150"/>
          <cell r="Z150"/>
          <cell r="AA150"/>
          <cell r="AB150"/>
          <cell r="AC150"/>
          <cell r="AD150"/>
          <cell r="AE150"/>
          <cell r="AF150"/>
          <cell r="AG150"/>
          <cell r="AH150"/>
          <cell r="AI150"/>
          <cell r="AJ150"/>
          <cell r="AK150"/>
          <cell r="AL150"/>
          <cell r="AM150"/>
          <cell r="AN150"/>
          <cell r="AO150"/>
          <cell r="AP150"/>
          <cell r="AQ150"/>
          <cell r="AR150"/>
          <cell r="AS150"/>
          <cell r="AT150"/>
          <cell r="AU150"/>
          <cell r="AV150"/>
          <cell r="AW150"/>
          <cell r="AX150"/>
          <cell r="AY150"/>
          <cell r="AZ150"/>
          <cell r="BA150"/>
          <cell r="BB150"/>
          <cell r="BC150"/>
          <cell r="BD150"/>
          <cell r="BE150"/>
          <cell r="BF150"/>
          <cell r="BG150"/>
          <cell r="BH150"/>
          <cell r="BJ150">
            <v>0</v>
          </cell>
          <cell r="BK150"/>
          <cell r="BL150"/>
          <cell r="BM150"/>
          <cell r="BN150"/>
          <cell r="BO150"/>
        </row>
        <row r="151">
          <cell r="A151"/>
          <cell r="D151"/>
          <cell r="E151"/>
          <cell r="F151"/>
          <cell r="G151"/>
          <cell r="H151"/>
          <cell r="I151"/>
          <cell r="J151"/>
          <cell r="K151"/>
          <cell r="L151"/>
          <cell r="M151"/>
          <cell r="N151"/>
          <cell r="O151"/>
          <cell r="P151"/>
          <cell r="Q151"/>
          <cell r="R151"/>
          <cell r="S151"/>
          <cell r="T151"/>
          <cell r="U151"/>
          <cell r="V151"/>
          <cell r="W151"/>
          <cell r="X151"/>
          <cell r="Y151"/>
          <cell r="Z151"/>
          <cell r="AA151"/>
          <cell r="AB151"/>
          <cell r="AC151"/>
          <cell r="AD151"/>
          <cell r="AE151"/>
          <cell r="AF151"/>
          <cell r="AG151"/>
          <cell r="AH151"/>
          <cell r="AI151"/>
          <cell r="AJ151"/>
          <cell r="AK151"/>
          <cell r="AL151"/>
          <cell r="AM151"/>
          <cell r="AN151"/>
          <cell r="AO151"/>
          <cell r="AP151"/>
          <cell r="AQ151"/>
          <cell r="AR151"/>
          <cell r="AS151"/>
          <cell r="AT151"/>
          <cell r="AU151"/>
          <cell r="AV151"/>
          <cell r="AW151"/>
          <cell r="AX151"/>
          <cell r="AY151"/>
          <cell r="AZ151"/>
          <cell r="BA151"/>
          <cell r="BB151"/>
          <cell r="BC151"/>
          <cell r="BD151"/>
          <cell r="BE151"/>
          <cell r="BF151"/>
          <cell r="BG151"/>
          <cell r="BH151"/>
          <cell r="BJ151">
            <v>0</v>
          </cell>
          <cell r="BK151"/>
          <cell r="BL151"/>
          <cell r="BM151"/>
          <cell r="BN151"/>
          <cell r="BO151"/>
        </row>
        <row r="152">
          <cell r="A152"/>
          <cell r="D152"/>
          <cell r="E152"/>
          <cell r="F152"/>
          <cell r="G152"/>
          <cell r="H152"/>
          <cell r="I152"/>
          <cell r="J152"/>
          <cell r="K152"/>
          <cell r="L152"/>
          <cell r="M152"/>
          <cell r="N152"/>
          <cell r="O152"/>
          <cell r="P152"/>
          <cell r="Q152"/>
          <cell r="R152"/>
          <cell r="S152"/>
          <cell r="T152"/>
          <cell r="U152"/>
          <cell r="V152"/>
          <cell r="W152"/>
          <cell r="X152"/>
          <cell r="Y152"/>
          <cell r="Z152"/>
          <cell r="AA152"/>
          <cell r="AB152"/>
          <cell r="AC152"/>
          <cell r="AD152"/>
          <cell r="AE152"/>
          <cell r="AF152"/>
          <cell r="AG152"/>
          <cell r="AH152"/>
          <cell r="AI152"/>
          <cell r="AJ152"/>
          <cell r="AK152"/>
          <cell r="AL152"/>
          <cell r="AM152"/>
          <cell r="AN152"/>
          <cell r="AO152"/>
          <cell r="AP152"/>
          <cell r="AQ152"/>
          <cell r="AR152"/>
          <cell r="AS152"/>
          <cell r="AT152"/>
          <cell r="AU152"/>
          <cell r="AV152"/>
          <cell r="AW152"/>
          <cell r="AX152"/>
          <cell r="AY152"/>
          <cell r="AZ152"/>
          <cell r="BA152"/>
          <cell r="BB152"/>
          <cell r="BC152"/>
          <cell r="BD152"/>
          <cell r="BE152"/>
          <cell r="BF152"/>
          <cell r="BG152"/>
          <cell r="BH152"/>
          <cell r="BJ152">
            <v>0</v>
          </cell>
          <cell r="BK152"/>
          <cell r="BL152"/>
          <cell r="BM152"/>
          <cell r="BN152"/>
          <cell r="BO152"/>
        </row>
        <row r="153">
          <cell r="A153"/>
          <cell r="D153"/>
          <cell r="E153"/>
          <cell r="F153"/>
          <cell r="G153"/>
          <cell r="H153"/>
          <cell r="I153"/>
          <cell r="J153"/>
          <cell r="K153"/>
          <cell r="L153"/>
          <cell r="M153"/>
          <cell r="N153"/>
          <cell r="O153"/>
          <cell r="P153"/>
          <cell r="Q153"/>
          <cell r="R153"/>
          <cell r="S153"/>
          <cell r="T153"/>
          <cell r="U153"/>
          <cell r="V153"/>
          <cell r="W153"/>
          <cell r="X153"/>
          <cell r="Y153"/>
          <cell r="Z153"/>
          <cell r="AA153"/>
          <cell r="AB153"/>
          <cell r="AC153"/>
          <cell r="AD153"/>
          <cell r="AE153"/>
          <cell r="AF153"/>
          <cell r="AG153"/>
          <cell r="AH153"/>
          <cell r="AI153"/>
          <cell r="AJ153"/>
          <cell r="AK153"/>
          <cell r="AL153"/>
          <cell r="AM153"/>
          <cell r="AN153"/>
          <cell r="AO153"/>
          <cell r="AP153"/>
          <cell r="AQ153"/>
          <cell r="AR153"/>
          <cell r="AS153"/>
          <cell r="AT153"/>
          <cell r="AU153"/>
          <cell r="AV153"/>
          <cell r="AW153"/>
          <cell r="AX153"/>
          <cell r="AY153"/>
          <cell r="AZ153"/>
          <cell r="BA153"/>
          <cell r="BB153"/>
          <cell r="BC153"/>
          <cell r="BD153"/>
          <cell r="BE153"/>
          <cell r="BF153"/>
          <cell r="BG153"/>
          <cell r="BH153"/>
          <cell r="BJ153">
            <v>0</v>
          </cell>
          <cell r="BK153"/>
          <cell r="BL153"/>
          <cell r="BM153"/>
          <cell r="BN153"/>
          <cell r="BO153"/>
        </row>
        <row r="154">
          <cell r="A154"/>
          <cell r="D154"/>
          <cell r="E154"/>
          <cell r="F154"/>
          <cell r="G154"/>
          <cell r="H154"/>
          <cell r="I154"/>
          <cell r="J154"/>
          <cell r="K154"/>
          <cell r="L154"/>
          <cell r="M154"/>
          <cell r="N154"/>
          <cell r="O154"/>
          <cell r="P154"/>
          <cell r="Q154"/>
          <cell r="R154"/>
          <cell r="S154"/>
          <cell r="T154"/>
          <cell r="U154"/>
          <cell r="V154"/>
          <cell r="W154"/>
          <cell r="X154"/>
          <cell r="Y154"/>
          <cell r="Z154"/>
          <cell r="AA154"/>
          <cell r="AB154"/>
          <cell r="AC154"/>
          <cell r="AD154"/>
          <cell r="AE154"/>
          <cell r="AF154"/>
          <cell r="AG154"/>
          <cell r="AH154"/>
          <cell r="AI154"/>
          <cell r="AJ154"/>
          <cell r="AK154"/>
          <cell r="AL154"/>
          <cell r="AM154"/>
          <cell r="AN154"/>
          <cell r="AO154"/>
          <cell r="AP154"/>
          <cell r="AQ154"/>
          <cell r="AR154"/>
          <cell r="AS154"/>
          <cell r="AT154"/>
          <cell r="AU154"/>
          <cell r="AV154"/>
          <cell r="AW154"/>
          <cell r="AX154"/>
          <cell r="AY154"/>
          <cell r="AZ154"/>
          <cell r="BA154"/>
          <cell r="BB154"/>
          <cell r="BC154"/>
          <cell r="BD154"/>
          <cell r="BE154"/>
          <cell r="BF154"/>
          <cell r="BG154"/>
          <cell r="BH154"/>
          <cell r="BJ154">
            <v>0</v>
          </cell>
          <cell r="BK154"/>
          <cell r="BL154"/>
          <cell r="BM154"/>
          <cell r="BN154"/>
          <cell r="BO154"/>
        </row>
        <row r="155">
          <cell r="A155"/>
          <cell r="D155"/>
          <cell r="E155"/>
          <cell r="F155"/>
          <cell r="G155"/>
          <cell r="H155"/>
          <cell r="I155"/>
          <cell r="J155"/>
          <cell r="K155"/>
          <cell r="L155"/>
          <cell r="M155"/>
          <cell r="N155"/>
          <cell r="O155"/>
          <cell r="P155"/>
          <cell r="Q155"/>
          <cell r="R155"/>
          <cell r="S155"/>
          <cell r="T155"/>
          <cell r="U155"/>
          <cell r="V155"/>
          <cell r="W155"/>
          <cell r="X155"/>
          <cell r="Y155"/>
          <cell r="Z155"/>
          <cell r="AA155"/>
          <cell r="AB155"/>
          <cell r="AC155"/>
          <cell r="AD155"/>
          <cell r="AE155"/>
          <cell r="AF155"/>
          <cell r="AG155"/>
          <cell r="AH155"/>
          <cell r="AI155"/>
          <cell r="AJ155"/>
          <cell r="AK155"/>
          <cell r="AL155"/>
          <cell r="AM155"/>
          <cell r="AN155"/>
          <cell r="AO155"/>
          <cell r="AP155"/>
          <cell r="AQ155"/>
          <cell r="AR155"/>
          <cell r="AS155"/>
          <cell r="AT155"/>
          <cell r="AU155"/>
          <cell r="AV155"/>
          <cell r="AW155"/>
          <cell r="AX155"/>
          <cell r="AY155"/>
          <cell r="AZ155"/>
          <cell r="BA155"/>
          <cell r="BB155"/>
          <cell r="BC155"/>
          <cell r="BD155"/>
          <cell r="BE155"/>
          <cell r="BF155"/>
          <cell r="BG155"/>
          <cell r="BH155"/>
          <cell r="BJ155">
            <v>0</v>
          </cell>
          <cell r="BK155"/>
          <cell r="BL155"/>
          <cell r="BM155"/>
          <cell r="BN155"/>
          <cell r="BO155"/>
        </row>
        <row r="156">
          <cell r="A156"/>
          <cell r="D156"/>
          <cell r="E156"/>
          <cell r="F156"/>
          <cell r="G156"/>
          <cell r="H156"/>
          <cell r="I156"/>
          <cell r="J156"/>
          <cell r="K156"/>
          <cell r="L156"/>
          <cell r="M156"/>
          <cell r="N156"/>
          <cell r="O156"/>
          <cell r="P156"/>
          <cell r="Q156"/>
          <cell r="R156"/>
          <cell r="S156"/>
          <cell r="T156"/>
          <cell r="U156"/>
          <cell r="V156"/>
          <cell r="W156"/>
          <cell r="X156"/>
          <cell r="Y156"/>
          <cell r="Z156"/>
          <cell r="AA156"/>
          <cell r="AB156"/>
          <cell r="AC156"/>
          <cell r="AD156"/>
          <cell r="AE156"/>
          <cell r="AF156"/>
          <cell r="AG156"/>
          <cell r="AH156"/>
          <cell r="AI156"/>
          <cell r="AJ156"/>
          <cell r="AK156"/>
          <cell r="AL156"/>
          <cell r="AM156"/>
          <cell r="AN156"/>
          <cell r="AO156"/>
          <cell r="AP156"/>
          <cell r="AQ156"/>
          <cell r="AR156"/>
          <cell r="AS156"/>
          <cell r="AT156"/>
          <cell r="AU156"/>
          <cell r="AV156"/>
          <cell r="AW156"/>
          <cell r="AX156"/>
          <cell r="AY156"/>
          <cell r="AZ156"/>
          <cell r="BA156"/>
          <cell r="BB156"/>
          <cell r="BC156"/>
          <cell r="BD156"/>
          <cell r="BE156"/>
          <cell r="BF156"/>
          <cell r="BG156"/>
          <cell r="BH156"/>
          <cell r="BJ156">
            <v>0</v>
          </cell>
          <cell r="BK156"/>
          <cell r="BL156"/>
          <cell r="BM156"/>
          <cell r="BN156"/>
          <cell r="BO156"/>
        </row>
        <row r="157">
          <cell r="A157"/>
          <cell r="D157"/>
          <cell r="E157"/>
          <cell r="F157"/>
          <cell r="G157"/>
          <cell r="H157"/>
          <cell r="I157"/>
          <cell r="J157"/>
          <cell r="K157"/>
          <cell r="L157"/>
          <cell r="M157"/>
          <cell r="N157"/>
          <cell r="O157"/>
          <cell r="P157"/>
          <cell r="Q157"/>
          <cell r="R157"/>
          <cell r="S157"/>
          <cell r="T157"/>
          <cell r="U157"/>
          <cell r="V157"/>
          <cell r="W157"/>
          <cell r="X157"/>
          <cell r="Y157"/>
          <cell r="Z157"/>
          <cell r="AA157"/>
          <cell r="AB157"/>
          <cell r="AC157"/>
          <cell r="AD157"/>
          <cell r="AE157"/>
          <cell r="AF157"/>
          <cell r="AG157"/>
          <cell r="AH157"/>
          <cell r="AI157"/>
          <cell r="AJ157"/>
          <cell r="AK157"/>
          <cell r="AL157"/>
          <cell r="AM157"/>
          <cell r="AN157"/>
          <cell r="AO157"/>
          <cell r="AP157"/>
          <cell r="AQ157"/>
          <cell r="AR157"/>
          <cell r="AS157"/>
          <cell r="AT157"/>
          <cell r="AU157"/>
          <cell r="AV157"/>
          <cell r="AW157"/>
          <cell r="AX157"/>
          <cell r="AY157"/>
          <cell r="AZ157"/>
          <cell r="BA157"/>
          <cell r="BB157"/>
          <cell r="BC157"/>
          <cell r="BD157"/>
          <cell r="BE157"/>
          <cell r="BF157"/>
          <cell r="BG157"/>
          <cell r="BH157"/>
          <cell r="BJ157">
            <v>0</v>
          </cell>
          <cell r="BK157"/>
          <cell r="BL157"/>
          <cell r="BM157"/>
          <cell r="BN157"/>
          <cell r="BO157"/>
        </row>
        <row r="158">
          <cell r="A158"/>
          <cell r="D158"/>
          <cell r="E158"/>
          <cell r="F158"/>
          <cell r="G158"/>
          <cell r="H158"/>
          <cell r="I158"/>
          <cell r="J158"/>
          <cell r="K158"/>
          <cell r="L158"/>
          <cell r="M158"/>
          <cell r="N158"/>
          <cell r="O158"/>
          <cell r="P158"/>
          <cell r="Q158"/>
          <cell r="R158"/>
          <cell r="S158"/>
          <cell r="T158"/>
          <cell r="U158"/>
          <cell r="V158"/>
          <cell r="W158"/>
          <cell r="X158"/>
          <cell r="Y158"/>
          <cell r="Z158"/>
          <cell r="AA158"/>
          <cell r="AB158"/>
          <cell r="AC158"/>
          <cell r="AD158"/>
          <cell r="AE158"/>
          <cell r="AF158"/>
          <cell r="AG158"/>
          <cell r="AH158"/>
          <cell r="AI158"/>
          <cell r="AJ158"/>
          <cell r="AK158"/>
          <cell r="AL158"/>
          <cell r="AM158"/>
          <cell r="AN158"/>
          <cell r="AO158"/>
          <cell r="AP158"/>
          <cell r="AQ158"/>
          <cell r="AR158"/>
          <cell r="AS158"/>
          <cell r="AT158"/>
          <cell r="AU158"/>
          <cell r="AV158"/>
          <cell r="AW158"/>
          <cell r="AX158"/>
          <cell r="AY158"/>
          <cell r="AZ158"/>
          <cell r="BA158"/>
          <cell r="BB158"/>
          <cell r="BC158"/>
          <cell r="BD158"/>
          <cell r="BE158"/>
          <cell r="BF158"/>
          <cell r="BG158"/>
          <cell r="BH158"/>
          <cell r="BJ158">
            <v>0</v>
          </cell>
          <cell r="BK158"/>
          <cell r="BL158"/>
          <cell r="BM158"/>
          <cell r="BN158"/>
          <cell r="BO158"/>
        </row>
        <row r="159">
          <cell r="A159"/>
          <cell r="D159"/>
          <cell r="E159"/>
          <cell r="F159"/>
          <cell r="G159"/>
          <cell r="H159"/>
          <cell r="I159"/>
          <cell r="J159"/>
          <cell r="K159"/>
          <cell r="L159"/>
          <cell r="M159"/>
          <cell r="N159"/>
          <cell r="O159"/>
          <cell r="P159"/>
          <cell r="Q159"/>
          <cell r="R159"/>
          <cell r="S159"/>
          <cell r="T159"/>
          <cell r="U159"/>
          <cell r="V159"/>
          <cell r="W159"/>
          <cell r="X159"/>
          <cell r="Y159"/>
          <cell r="Z159"/>
          <cell r="AA159"/>
          <cell r="AB159"/>
          <cell r="AC159"/>
          <cell r="AD159"/>
          <cell r="AE159"/>
          <cell r="AF159"/>
          <cell r="AG159"/>
          <cell r="AH159"/>
          <cell r="AI159"/>
          <cell r="AJ159"/>
          <cell r="AK159"/>
          <cell r="AL159"/>
          <cell r="AM159"/>
          <cell r="AN159"/>
          <cell r="AO159"/>
          <cell r="AP159"/>
          <cell r="AQ159"/>
          <cell r="AR159"/>
          <cell r="AS159"/>
          <cell r="AT159"/>
          <cell r="AU159"/>
          <cell r="AV159"/>
          <cell r="AW159"/>
          <cell r="AX159"/>
          <cell r="AY159"/>
          <cell r="AZ159"/>
          <cell r="BA159"/>
          <cell r="BB159"/>
          <cell r="BC159"/>
          <cell r="BD159"/>
          <cell r="BE159"/>
          <cell r="BF159"/>
          <cell r="BG159"/>
          <cell r="BH159"/>
          <cell r="BJ159">
            <v>0</v>
          </cell>
          <cell r="BK159"/>
          <cell r="BL159"/>
          <cell r="BM159"/>
          <cell r="BN159"/>
          <cell r="BO159"/>
        </row>
        <row r="160">
          <cell r="A160"/>
          <cell r="D160"/>
          <cell r="E160"/>
          <cell r="F160"/>
          <cell r="G160"/>
          <cell r="H160"/>
          <cell r="I160"/>
          <cell r="J160"/>
          <cell r="K160"/>
          <cell r="L160"/>
          <cell r="M160"/>
          <cell r="N160"/>
          <cell r="O160"/>
          <cell r="P160"/>
          <cell r="Q160"/>
          <cell r="R160"/>
          <cell r="S160"/>
          <cell r="T160"/>
          <cell r="U160"/>
          <cell r="V160"/>
          <cell r="W160"/>
          <cell r="X160"/>
          <cell r="Y160"/>
          <cell r="Z160"/>
          <cell r="AA160"/>
          <cell r="AB160"/>
          <cell r="AC160"/>
          <cell r="AD160"/>
          <cell r="AE160"/>
          <cell r="AF160"/>
          <cell r="AG160"/>
          <cell r="AH160"/>
          <cell r="AI160"/>
          <cell r="AJ160"/>
          <cell r="AK160"/>
          <cell r="AL160"/>
          <cell r="AM160"/>
          <cell r="AN160"/>
          <cell r="AO160"/>
          <cell r="AP160"/>
          <cell r="AQ160"/>
          <cell r="AR160"/>
          <cell r="AS160"/>
          <cell r="AT160"/>
          <cell r="AU160"/>
          <cell r="AV160"/>
          <cell r="AW160"/>
          <cell r="AX160"/>
          <cell r="AY160"/>
          <cell r="AZ160"/>
          <cell r="BA160"/>
          <cell r="BB160"/>
          <cell r="BC160"/>
          <cell r="BD160"/>
          <cell r="BE160"/>
          <cell r="BF160"/>
          <cell r="BG160"/>
          <cell r="BH160"/>
          <cell r="BJ160">
            <v>0</v>
          </cell>
          <cell r="BK160"/>
          <cell r="BL160"/>
          <cell r="BM160"/>
          <cell r="BN160"/>
          <cell r="BO160"/>
        </row>
        <row r="161">
          <cell r="A161"/>
          <cell r="D161"/>
          <cell r="E161"/>
          <cell r="F161"/>
          <cell r="G161"/>
          <cell r="H161"/>
          <cell r="I161"/>
          <cell r="J161"/>
          <cell r="K161"/>
          <cell r="L161"/>
          <cell r="M161"/>
          <cell r="N161"/>
          <cell r="O161"/>
          <cell r="P161"/>
          <cell r="Q161"/>
          <cell r="R161"/>
          <cell r="S161"/>
          <cell r="T161"/>
          <cell r="U161"/>
          <cell r="V161"/>
          <cell r="W161"/>
          <cell r="X161"/>
          <cell r="Y161"/>
          <cell r="Z161"/>
          <cell r="AA161"/>
          <cell r="AB161"/>
          <cell r="AC161"/>
          <cell r="AD161"/>
          <cell r="AE161"/>
          <cell r="AF161"/>
          <cell r="AG161"/>
          <cell r="AH161"/>
          <cell r="AI161"/>
          <cell r="AJ161"/>
          <cell r="AK161"/>
          <cell r="AL161"/>
          <cell r="AM161"/>
          <cell r="AN161"/>
          <cell r="AO161"/>
          <cell r="AP161"/>
          <cell r="AQ161"/>
          <cell r="AR161"/>
          <cell r="AS161"/>
          <cell r="AT161"/>
          <cell r="AU161"/>
          <cell r="AV161"/>
          <cell r="AW161"/>
          <cell r="AX161"/>
          <cell r="AY161"/>
          <cell r="AZ161"/>
          <cell r="BA161"/>
          <cell r="BB161"/>
          <cell r="BC161"/>
          <cell r="BD161"/>
          <cell r="BE161"/>
          <cell r="BF161"/>
          <cell r="BG161"/>
          <cell r="BH161"/>
          <cell r="BJ161">
            <v>0</v>
          </cell>
          <cell r="BK161"/>
          <cell r="BL161"/>
          <cell r="BM161"/>
          <cell r="BN161"/>
          <cell r="BO161"/>
        </row>
        <row r="162">
          <cell r="A162"/>
          <cell r="D162"/>
          <cell r="E162"/>
          <cell r="F162"/>
          <cell r="G162"/>
          <cell r="H162"/>
          <cell r="I162"/>
          <cell r="J162"/>
          <cell r="K162"/>
          <cell r="L162"/>
          <cell r="M162"/>
          <cell r="N162"/>
          <cell r="O162"/>
          <cell r="P162"/>
          <cell r="Q162"/>
          <cell r="R162"/>
          <cell r="S162"/>
          <cell r="T162"/>
          <cell r="U162"/>
          <cell r="V162"/>
          <cell r="W162"/>
          <cell r="X162"/>
          <cell r="Y162"/>
          <cell r="Z162"/>
          <cell r="AA162"/>
          <cell r="AB162"/>
          <cell r="AC162"/>
          <cell r="AD162"/>
          <cell r="AE162"/>
          <cell r="AF162"/>
          <cell r="AG162"/>
          <cell r="AH162"/>
          <cell r="AI162"/>
          <cell r="AJ162"/>
          <cell r="AK162"/>
          <cell r="AL162"/>
          <cell r="AM162"/>
          <cell r="AN162"/>
          <cell r="AO162"/>
          <cell r="AP162"/>
          <cell r="AQ162"/>
          <cell r="AR162"/>
          <cell r="AS162"/>
          <cell r="AT162"/>
          <cell r="AU162"/>
          <cell r="AV162"/>
          <cell r="AW162"/>
          <cell r="AX162"/>
          <cell r="AY162"/>
          <cell r="AZ162"/>
          <cell r="BA162"/>
          <cell r="BB162"/>
          <cell r="BC162"/>
          <cell r="BD162"/>
          <cell r="BE162"/>
          <cell r="BF162"/>
          <cell r="BG162"/>
          <cell r="BH162"/>
          <cell r="BJ162">
            <v>0</v>
          </cell>
          <cell r="BK162"/>
          <cell r="BL162"/>
          <cell r="BM162"/>
          <cell r="BN162"/>
          <cell r="BO162"/>
        </row>
        <row r="163">
          <cell r="A163"/>
          <cell r="D163"/>
          <cell r="E163"/>
          <cell r="F163"/>
          <cell r="G163"/>
          <cell r="H163"/>
          <cell r="I163"/>
          <cell r="J163"/>
          <cell r="K163"/>
          <cell r="L163"/>
          <cell r="M163"/>
          <cell r="N163"/>
          <cell r="O163"/>
          <cell r="P163"/>
          <cell r="Q163"/>
          <cell r="R163"/>
          <cell r="S163"/>
          <cell r="T163"/>
          <cell r="U163"/>
          <cell r="V163"/>
          <cell r="W163"/>
          <cell r="X163"/>
          <cell r="Y163"/>
          <cell r="Z163"/>
          <cell r="AA163"/>
          <cell r="AB163"/>
          <cell r="AC163"/>
          <cell r="AD163"/>
          <cell r="AE163"/>
          <cell r="AF163"/>
          <cell r="AG163"/>
          <cell r="AH163"/>
          <cell r="AI163"/>
          <cell r="AJ163"/>
          <cell r="AK163"/>
          <cell r="AL163"/>
          <cell r="AM163"/>
          <cell r="AN163"/>
          <cell r="AO163"/>
          <cell r="AP163"/>
          <cell r="AQ163"/>
          <cell r="AR163"/>
          <cell r="AS163"/>
          <cell r="AT163"/>
          <cell r="AU163"/>
          <cell r="AV163"/>
          <cell r="AW163"/>
          <cell r="AX163"/>
          <cell r="AY163"/>
          <cell r="AZ163"/>
          <cell r="BA163"/>
          <cell r="BB163"/>
          <cell r="BC163"/>
          <cell r="BD163"/>
          <cell r="BE163"/>
          <cell r="BF163"/>
          <cell r="BG163"/>
          <cell r="BH163"/>
          <cell r="BJ163">
            <v>0</v>
          </cell>
          <cell r="BK163"/>
          <cell r="BL163"/>
          <cell r="BM163"/>
          <cell r="BN163"/>
          <cell r="BO163"/>
        </row>
        <row r="164">
          <cell r="A164"/>
          <cell r="D164"/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  <cell r="T164"/>
          <cell r="U164"/>
          <cell r="V164"/>
          <cell r="W164"/>
          <cell r="X164"/>
          <cell r="Y164"/>
          <cell r="Z164"/>
          <cell r="AA164"/>
          <cell r="AB164"/>
          <cell r="AC164"/>
          <cell r="AD164"/>
          <cell r="AE164"/>
          <cell r="AF164"/>
          <cell r="AG164"/>
          <cell r="AH164"/>
          <cell r="AI164"/>
          <cell r="AJ164"/>
          <cell r="AK164"/>
          <cell r="AL164"/>
          <cell r="AM164"/>
          <cell r="AN164"/>
          <cell r="AO164"/>
          <cell r="AP164"/>
          <cell r="AQ164"/>
          <cell r="AR164"/>
          <cell r="AS164"/>
          <cell r="AT164"/>
          <cell r="AU164"/>
          <cell r="AV164"/>
          <cell r="AW164"/>
          <cell r="AX164"/>
          <cell r="AY164"/>
          <cell r="AZ164"/>
          <cell r="BA164"/>
          <cell r="BB164"/>
          <cell r="BC164"/>
          <cell r="BD164"/>
          <cell r="BE164"/>
          <cell r="BF164"/>
          <cell r="BG164"/>
          <cell r="BH164"/>
          <cell r="BJ164">
            <v>0</v>
          </cell>
          <cell r="BK164"/>
          <cell r="BL164"/>
          <cell r="BM164"/>
          <cell r="BN164"/>
          <cell r="BO164"/>
        </row>
        <row r="165">
          <cell r="A165"/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  <cell r="T165"/>
          <cell r="U165"/>
          <cell r="V165"/>
          <cell r="W165"/>
          <cell r="X165"/>
          <cell r="Y165"/>
          <cell r="Z165"/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  <cell r="AL165"/>
          <cell r="AM165"/>
          <cell r="AN165"/>
          <cell r="AO165"/>
          <cell r="AP165"/>
          <cell r="AQ165"/>
          <cell r="AR165"/>
          <cell r="AS165"/>
          <cell r="AT165"/>
          <cell r="AU165"/>
          <cell r="AV165"/>
          <cell r="AW165"/>
          <cell r="AX165"/>
          <cell r="AY165"/>
          <cell r="AZ165"/>
          <cell r="BA165"/>
          <cell r="BB165"/>
          <cell r="BC165"/>
          <cell r="BD165"/>
          <cell r="BE165"/>
          <cell r="BF165"/>
          <cell r="BG165"/>
          <cell r="BH165"/>
          <cell r="BJ165">
            <v>0</v>
          </cell>
          <cell r="BK165"/>
          <cell r="BL165"/>
          <cell r="BM165"/>
          <cell r="BN165"/>
          <cell r="BO165"/>
        </row>
        <row r="166">
          <cell r="A166"/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  <cell r="T166"/>
          <cell r="U166"/>
          <cell r="V166"/>
          <cell r="W166"/>
          <cell r="X166"/>
          <cell r="Y166"/>
          <cell r="Z166"/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  <cell r="AL166"/>
          <cell r="AM166"/>
          <cell r="AN166"/>
          <cell r="AO166"/>
          <cell r="AP166"/>
          <cell r="AQ166"/>
          <cell r="AR166"/>
          <cell r="AS166"/>
          <cell r="AT166"/>
          <cell r="AU166"/>
          <cell r="AV166"/>
          <cell r="AW166"/>
          <cell r="AX166"/>
          <cell r="AY166"/>
          <cell r="AZ166"/>
          <cell r="BA166"/>
          <cell r="BB166"/>
          <cell r="BC166"/>
          <cell r="BD166"/>
          <cell r="BE166"/>
          <cell r="BF166"/>
          <cell r="BG166"/>
          <cell r="BH166"/>
          <cell r="BJ166">
            <v>0</v>
          </cell>
          <cell r="BK166"/>
          <cell r="BL166"/>
          <cell r="BM166"/>
          <cell r="BN166"/>
          <cell r="BO166"/>
        </row>
        <row r="167">
          <cell r="A167"/>
          <cell r="D167"/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  <cell r="T167"/>
          <cell r="U167"/>
          <cell r="V167"/>
          <cell r="W167"/>
          <cell r="X167"/>
          <cell r="Y167"/>
          <cell r="Z167"/>
          <cell r="AA167"/>
          <cell r="AB167"/>
          <cell r="AC167"/>
          <cell r="AD167"/>
          <cell r="AE167"/>
          <cell r="AF167"/>
          <cell r="AG167"/>
          <cell r="AH167"/>
          <cell r="AI167"/>
          <cell r="AJ167"/>
          <cell r="AK167"/>
          <cell r="AL167"/>
          <cell r="AM167"/>
          <cell r="AN167"/>
          <cell r="AO167"/>
          <cell r="AP167"/>
          <cell r="AQ167"/>
          <cell r="AR167"/>
          <cell r="AS167"/>
          <cell r="AT167"/>
          <cell r="AU167"/>
          <cell r="AV167"/>
          <cell r="AW167"/>
          <cell r="AX167"/>
          <cell r="AY167"/>
          <cell r="AZ167"/>
          <cell r="BA167"/>
          <cell r="BB167"/>
          <cell r="BC167"/>
          <cell r="BD167"/>
          <cell r="BE167"/>
          <cell r="BF167"/>
          <cell r="BG167"/>
          <cell r="BH167"/>
          <cell r="BJ167">
            <v>0</v>
          </cell>
          <cell r="BK167"/>
          <cell r="BL167"/>
          <cell r="BM167"/>
          <cell r="BN167"/>
          <cell r="BO167"/>
        </row>
        <row r="168">
          <cell r="A168"/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  <cell r="Q168"/>
          <cell r="R168"/>
          <cell r="S168"/>
          <cell r="T168"/>
          <cell r="U168"/>
          <cell r="V168"/>
          <cell r="W168"/>
          <cell r="X168"/>
          <cell r="Y168"/>
          <cell r="Z168"/>
          <cell r="AA168"/>
          <cell r="AB168"/>
          <cell r="AC168"/>
          <cell r="AD168"/>
          <cell r="AE168"/>
          <cell r="AF168"/>
          <cell r="AG168"/>
          <cell r="AH168"/>
          <cell r="AI168"/>
          <cell r="AJ168"/>
          <cell r="AK168"/>
          <cell r="AL168"/>
          <cell r="AM168"/>
          <cell r="AN168"/>
          <cell r="AO168"/>
          <cell r="AP168"/>
          <cell r="AQ168"/>
          <cell r="AR168"/>
          <cell r="AS168"/>
          <cell r="AT168"/>
          <cell r="AU168"/>
          <cell r="AV168"/>
          <cell r="AW168"/>
          <cell r="AX168"/>
          <cell r="AY168"/>
          <cell r="AZ168"/>
          <cell r="BA168"/>
          <cell r="BB168"/>
          <cell r="BC168"/>
          <cell r="BD168"/>
          <cell r="BE168"/>
          <cell r="BF168"/>
          <cell r="BG168"/>
          <cell r="BH168"/>
          <cell r="BJ168">
            <v>0</v>
          </cell>
          <cell r="BK168"/>
          <cell r="BL168"/>
          <cell r="BM168"/>
          <cell r="BN168"/>
          <cell r="BO168"/>
        </row>
        <row r="169">
          <cell r="A169"/>
          <cell r="D169"/>
          <cell r="E169"/>
          <cell r="F169"/>
          <cell r="G169"/>
          <cell r="H169"/>
          <cell r="I169"/>
          <cell r="J169"/>
          <cell r="K169"/>
          <cell r="L169"/>
          <cell r="M169"/>
          <cell r="N169"/>
          <cell r="O169"/>
          <cell r="P169"/>
          <cell r="Q169"/>
          <cell r="R169"/>
          <cell r="S169"/>
          <cell r="T169"/>
          <cell r="U169"/>
          <cell r="V169"/>
          <cell r="W169"/>
          <cell r="X169"/>
          <cell r="Y169"/>
          <cell r="Z169"/>
          <cell r="AA169"/>
          <cell r="AB169"/>
          <cell r="AC169"/>
          <cell r="AD169"/>
          <cell r="AE169"/>
          <cell r="AF169"/>
          <cell r="AG169"/>
          <cell r="AH169"/>
          <cell r="AI169"/>
          <cell r="AJ169"/>
          <cell r="AK169"/>
          <cell r="AL169"/>
          <cell r="AM169"/>
          <cell r="AN169"/>
          <cell r="AO169"/>
          <cell r="AP169"/>
          <cell r="AQ169"/>
          <cell r="AR169"/>
          <cell r="AS169"/>
          <cell r="AT169"/>
          <cell r="AU169"/>
          <cell r="AV169"/>
          <cell r="AW169"/>
          <cell r="AX169"/>
          <cell r="AY169"/>
          <cell r="AZ169"/>
          <cell r="BA169"/>
          <cell r="BB169"/>
          <cell r="BC169"/>
          <cell r="BD169"/>
          <cell r="BE169"/>
          <cell r="BF169"/>
          <cell r="BG169"/>
          <cell r="BH169"/>
          <cell r="BJ169">
            <v>0</v>
          </cell>
          <cell r="BK169"/>
          <cell r="BL169"/>
          <cell r="BM169"/>
          <cell r="BN169"/>
          <cell r="BO169"/>
        </row>
        <row r="170">
          <cell r="A170"/>
          <cell r="D170"/>
          <cell r="E170"/>
          <cell r="F170"/>
          <cell r="G170"/>
          <cell r="H170"/>
          <cell r="I170"/>
          <cell r="J170"/>
          <cell r="K170"/>
          <cell r="L170"/>
          <cell r="M170"/>
          <cell r="N170"/>
          <cell r="O170"/>
          <cell r="P170"/>
          <cell r="Q170"/>
          <cell r="R170"/>
          <cell r="S170"/>
          <cell r="T170"/>
          <cell r="U170"/>
          <cell r="V170"/>
          <cell r="W170"/>
          <cell r="X170"/>
          <cell r="Y170"/>
          <cell r="Z170"/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  <cell r="AL170"/>
          <cell r="AM170"/>
          <cell r="AN170"/>
          <cell r="AO170"/>
          <cell r="AP170"/>
          <cell r="AQ170"/>
          <cell r="AR170"/>
          <cell r="AS170"/>
          <cell r="AT170"/>
          <cell r="AU170"/>
          <cell r="AV170"/>
          <cell r="AW170"/>
          <cell r="AX170"/>
          <cell r="AY170"/>
          <cell r="AZ170"/>
          <cell r="BA170"/>
          <cell r="BB170"/>
          <cell r="BC170"/>
          <cell r="BD170"/>
          <cell r="BE170"/>
          <cell r="BF170"/>
          <cell r="BG170"/>
          <cell r="BH170"/>
          <cell r="BJ170">
            <v>0</v>
          </cell>
          <cell r="BK170"/>
          <cell r="BL170"/>
          <cell r="BM170"/>
          <cell r="BN170"/>
          <cell r="BO170"/>
        </row>
        <row r="171">
          <cell r="A171"/>
          <cell r="D171"/>
          <cell r="E171"/>
          <cell r="F171"/>
          <cell r="G171"/>
          <cell r="H171"/>
          <cell r="I171"/>
          <cell r="J171"/>
          <cell r="K171"/>
          <cell r="L171"/>
          <cell r="M171"/>
          <cell r="N171"/>
          <cell r="O171"/>
          <cell r="P171"/>
          <cell r="Q171"/>
          <cell r="R171"/>
          <cell r="S171"/>
          <cell r="T171"/>
          <cell r="U171"/>
          <cell r="V171"/>
          <cell r="W171"/>
          <cell r="X171"/>
          <cell r="Y171"/>
          <cell r="Z171"/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  <cell r="AL171"/>
          <cell r="AM171"/>
          <cell r="AN171"/>
          <cell r="AO171"/>
          <cell r="AP171"/>
          <cell r="AQ171"/>
          <cell r="AR171"/>
          <cell r="AS171"/>
          <cell r="AT171"/>
          <cell r="AU171"/>
          <cell r="AV171"/>
          <cell r="AW171"/>
          <cell r="AX171"/>
          <cell r="AY171"/>
          <cell r="AZ171"/>
          <cell r="BA171"/>
          <cell r="BB171"/>
          <cell r="BC171"/>
          <cell r="BD171"/>
          <cell r="BE171"/>
          <cell r="BF171"/>
          <cell r="BG171"/>
          <cell r="BH171"/>
          <cell r="BJ171">
            <v>0</v>
          </cell>
          <cell r="BK171"/>
          <cell r="BL171"/>
          <cell r="BM171"/>
          <cell r="BN171"/>
          <cell r="BO171"/>
        </row>
        <row r="172">
          <cell r="A172"/>
          <cell r="D172"/>
          <cell r="E172"/>
          <cell r="F172"/>
          <cell r="G172"/>
          <cell r="H172"/>
          <cell r="I172"/>
          <cell r="J172"/>
          <cell r="K172"/>
          <cell r="L172"/>
          <cell r="M172"/>
          <cell r="N172"/>
          <cell r="O172"/>
          <cell r="P172"/>
          <cell r="Q172"/>
          <cell r="R172"/>
          <cell r="S172"/>
          <cell r="T172"/>
          <cell r="U172"/>
          <cell r="V172"/>
          <cell r="W172"/>
          <cell r="X172"/>
          <cell r="Y172"/>
          <cell r="Z172"/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  <cell r="AL172"/>
          <cell r="AM172"/>
          <cell r="AN172"/>
          <cell r="AO172"/>
          <cell r="AP172"/>
          <cell r="AQ172"/>
          <cell r="AR172"/>
          <cell r="AS172"/>
          <cell r="AT172"/>
          <cell r="AU172"/>
          <cell r="AV172"/>
          <cell r="AW172"/>
          <cell r="AX172"/>
          <cell r="AY172"/>
          <cell r="AZ172"/>
          <cell r="BA172"/>
          <cell r="BB172"/>
          <cell r="BC172"/>
          <cell r="BD172"/>
          <cell r="BE172"/>
          <cell r="BF172"/>
          <cell r="BG172"/>
          <cell r="BH172"/>
          <cell r="BJ172">
            <v>0</v>
          </cell>
          <cell r="BK172"/>
          <cell r="BL172"/>
          <cell r="BM172"/>
          <cell r="BN172"/>
          <cell r="BO172"/>
        </row>
        <row r="173">
          <cell r="A173"/>
          <cell r="D173"/>
          <cell r="E173"/>
          <cell r="F173"/>
          <cell r="G173"/>
          <cell r="H173"/>
          <cell r="I173"/>
          <cell r="J173"/>
          <cell r="K173"/>
          <cell r="L173"/>
          <cell r="M173"/>
          <cell r="N173"/>
          <cell r="O173"/>
          <cell r="P173"/>
          <cell r="Q173"/>
          <cell r="R173"/>
          <cell r="S173"/>
          <cell r="T173"/>
          <cell r="U173"/>
          <cell r="V173"/>
          <cell r="W173"/>
          <cell r="X173"/>
          <cell r="Y173"/>
          <cell r="Z173"/>
          <cell r="AA173"/>
          <cell r="AB173"/>
          <cell r="AC173"/>
          <cell r="AD173"/>
          <cell r="AE173"/>
          <cell r="AF173"/>
          <cell r="AG173"/>
          <cell r="AH173"/>
          <cell r="AI173"/>
          <cell r="AJ173"/>
          <cell r="AK173"/>
          <cell r="AL173"/>
          <cell r="AM173"/>
          <cell r="AN173"/>
          <cell r="AO173"/>
          <cell r="AP173"/>
          <cell r="AQ173"/>
          <cell r="AR173"/>
          <cell r="AS173"/>
          <cell r="AT173"/>
          <cell r="AU173"/>
          <cell r="AV173"/>
          <cell r="AW173"/>
          <cell r="AX173"/>
          <cell r="AY173"/>
          <cell r="AZ173"/>
          <cell r="BA173"/>
          <cell r="BB173"/>
          <cell r="BC173"/>
          <cell r="BD173"/>
          <cell r="BE173"/>
          <cell r="BF173"/>
          <cell r="BG173"/>
          <cell r="BH173"/>
          <cell r="BJ173">
            <v>0</v>
          </cell>
          <cell r="BK173"/>
          <cell r="BL173"/>
          <cell r="BM173"/>
          <cell r="BN173"/>
          <cell r="BO173"/>
        </row>
        <row r="174">
          <cell r="A174"/>
          <cell r="D174"/>
          <cell r="E174"/>
          <cell r="F174"/>
          <cell r="G174"/>
          <cell r="H174"/>
          <cell r="I174"/>
          <cell r="J174"/>
          <cell r="K174"/>
          <cell r="L174"/>
          <cell r="M174"/>
          <cell r="N174"/>
          <cell r="O174"/>
          <cell r="P174"/>
          <cell r="Q174"/>
          <cell r="R174"/>
          <cell r="S174"/>
          <cell r="T174"/>
          <cell r="U174"/>
          <cell r="V174"/>
          <cell r="W174"/>
          <cell r="X174"/>
          <cell r="Y174"/>
          <cell r="Z174"/>
          <cell r="AA174"/>
          <cell r="AB174"/>
          <cell r="AC174"/>
          <cell r="AD174"/>
          <cell r="AE174"/>
          <cell r="AF174"/>
          <cell r="AG174"/>
          <cell r="AH174"/>
          <cell r="AI174"/>
          <cell r="AJ174"/>
          <cell r="AK174"/>
          <cell r="AL174"/>
          <cell r="AM174"/>
          <cell r="AN174"/>
          <cell r="AO174"/>
          <cell r="AP174"/>
          <cell r="AQ174"/>
          <cell r="AR174"/>
          <cell r="AS174"/>
          <cell r="AT174"/>
          <cell r="AU174"/>
          <cell r="AV174"/>
          <cell r="AW174"/>
          <cell r="AX174"/>
          <cell r="AY174"/>
          <cell r="AZ174"/>
          <cell r="BA174"/>
          <cell r="BB174"/>
          <cell r="BC174"/>
          <cell r="BD174"/>
          <cell r="BE174"/>
          <cell r="BF174"/>
          <cell r="BG174"/>
          <cell r="BH174"/>
          <cell r="BJ174">
            <v>0</v>
          </cell>
          <cell r="BK174"/>
          <cell r="BL174"/>
          <cell r="BM174"/>
          <cell r="BN174"/>
          <cell r="BO174"/>
        </row>
        <row r="175">
          <cell r="A175"/>
          <cell r="D175"/>
          <cell r="E175"/>
          <cell r="F175"/>
          <cell r="G175"/>
          <cell r="H175"/>
          <cell r="I175"/>
          <cell r="J175"/>
          <cell r="K175"/>
          <cell r="L175"/>
          <cell r="M175"/>
          <cell r="N175"/>
          <cell r="O175"/>
          <cell r="P175"/>
          <cell r="Q175"/>
          <cell r="R175"/>
          <cell r="S175"/>
          <cell r="T175"/>
          <cell r="U175"/>
          <cell r="V175"/>
          <cell r="W175"/>
          <cell r="X175"/>
          <cell r="Y175"/>
          <cell r="Z175"/>
          <cell r="AA175"/>
          <cell r="AB175"/>
          <cell r="AC175"/>
          <cell r="AD175"/>
          <cell r="AE175"/>
          <cell r="AF175"/>
          <cell r="AG175"/>
          <cell r="AH175"/>
          <cell r="AI175"/>
          <cell r="AJ175"/>
          <cell r="AK175"/>
          <cell r="AL175"/>
          <cell r="AM175"/>
          <cell r="AN175"/>
          <cell r="AO175"/>
          <cell r="AP175"/>
          <cell r="AQ175"/>
          <cell r="AR175"/>
          <cell r="AS175"/>
          <cell r="AT175"/>
          <cell r="AU175"/>
          <cell r="AV175"/>
          <cell r="AW175"/>
          <cell r="AX175"/>
          <cell r="AY175"/>
          <cell r="AZ175"/>
          <cell r="BA175"/>
          <cell r="BB175"/>
          <cell r="BC175"/>
          <cell r="BD175"/>
          <cell r="BE175"/>
          <cell r="BF175"/>
          <cell r="BG175"/>
          <cell r="BH175"/>
          <cell r="BJ175">
            <v>0</v>
          </cell>
          <cell r="BK175"/>
          <cell r="BL175"/>
          <cell r="BM175"/>
          <cell r="BN175"/>
          <cell r="BO175"/>
        </row>
        <row r="176">
          <cell r="A176"/>
          <cell r="D176"/>
          <cell r="E176"/>
          <cell r="F176"/>
          <cell r="G176"/>
          <cell r="H176"/>
          <cell r="I176"/>
          <cell r="J176"/>
          <cell r="K176"/>
          <cell r="L176"/>
          <cell r="M176"/>
          <cell r="N176"/>
          <cell r="O176"/>
          <cell r="P176"/>
          <cell r="Q176"/>
          <cell r="R176"/>
          <cell r="S176"/>
          <cell r="T176"/>
          <cell r="U176"/>
          <cell r="V176"/>
          <cell r="W176"/>
          <cell r="X176"/>
          <cell r="Y176"/>
          <cell r="Z176"/>
          <cell r="AA176"/>
          <cell r="AB176"/>
          <cell r="AC176"/>
          <cell r="AD176"/>
          <cell r="AE176"/>
          <cell r="AF176"/>
          <cell r="AG176"/>
          <cell r="AH176"/>
          <cell r="AI176"/>
          <cell r="AJ176"/>
          <cell r="AK176"/>
          <cell r="AL176"/>
          <cell r="AM176"/>
          <cell r="AN176"/>
          <cell r="AO176"/>
          <cell r="AP176"/>
          <cell r="AQ176"/>
          <cell r="AR176"/>
          <cell r="AS176"/>
          <cell r="AT176"/>
          <cell r="AU176"/>
          <cell r="AV176"/>
          <cell r="AW176"/>
          <cell r="AX176"/>
          <cell r="AY176"/>
          <cell r="AZ176"/>
          <cell r="BA176"/>
          <cell r="BB176"/>
          <cell r="BC176"/>
          <cell r="BD176"/>
          <cell r="BE176"/>
          <cell r="BF176"/>
          <cell r="BG176"/>
          <cell r="BH176"/>
          <cell r="BJ176">
            <v>0</v>
          </cell>
          <cell r="BK176"/>
          <cell r="BL176"/>
          <cell r="BM176"/>
          <cell r="BN176"/>
          <cell r="BO176"/>
        </row>
        <row r="177">
          <cell r="A177"/>
          <cell r="D177"/>
          <cell r="E177"/>
          <cell r="F177"/>
          <cell r="G177"/>
          <cell r="H177"/>
          <cell r="I177"/>
          <cell r="J177"/>
          <cell r="K177"/>
          <cell r="L177"/>
          <cell r="M177"/>
          <cell r="N177"/>
          <cell r="O177"/>
          <cell r="P177"/>
          <cell r="Q177"/>
          <cell r="R177"/>
          <cell r="S177"/>
          <cell r="T177"/>
          <cell r="U177"/>
          <cell r="V177"/>
          <cell r="W177"/>
          <cell r="X177"/>
          <cell r="Y177"/>
          <cell r="Z177"/>
          <cell r="AA177"/>
          <cell r="AB177"/>
          <cell r="AC177"/>
          <cell r="AD177"/>
          <cell r="AE177"/>
          <cell r="AF177"/>
          <cell r="AG177"/>
          <cell r="AH177"/>
          <cell r="AI177"/>
          <cell r="AJ177"/>
          <cell r="AK177"/>
          <cell r="AL177"/>
          <cell r="AM177"/>
          <cell r="AN177"/>
          <cell r="AO177"/>
          <cell r="AP177"/>
          <cell r="AQ177"/>
          <cell r="AR177"/>
          <cell r="AS177"/>
          <cell r="AT177"/>
          <cell r="AU177"/>
          <cell r="AV177"/>
          <cell r="AW177"/>
          <cell r="AX177"/>
          <cell r="AY177"/>
          <cell r="AZ177"/>
          <cell r="BA177"/>
          <cell r="BB177"/>
          <cell r="BC177"/>
          <cell r="BD177"/>
          <cell r="BE177"/>
          <cell r="BF177"/>
          <cell r="BG177"/>
          <cell r="BH177"/>
          <cell r="BJ177">
            <v>0</v>
          </cell>
          <cell r="BK177"/>
          <cell r="BL177"/>
          <cell r="BM177"/>
          <cell r="BN177"/>
          <cell r="BO177"/>
        </row>
        <row r="178">
          <cell r="A178"/>
          <cell r="D178"/>
          <cell r="E178"/>
          <cell r="F178"/>
          <cell r="G178"/>
          <cell r="H178"/>
          <cell r="I178"/>
          <cell r="J178"/>
          <cell r="K178"/>
          <cell r="L178"/>
          <cell r="M178"/>
          <cell r="N178"/>
          <cell r="O178"/>
          <cell r="P178"/>
          <cell r="Q178"/>
          <cell r="R178"/>
          <cell r="S178"/>
          <cell r="T178"/>
          <cell r="U178"/>
          <cell r="V178"/>
          <cell r="W178"/>
          <cell r="X178"/>
          <cell r="Y178"/>
          <cell r="Z178"/>
          <cell r="AA178"/>
          <cell r="AB178"/>
          <cell r="AC178"/>
          <cell r="AD178"/>
          <cell r="AE178"/>
          <cell r="AF178"/>
          <cell r="AG178"/>
          <cell r="AH178"/>
          <cell r="AI178"/>
          <cell r="AJ178"/>
          <cell r="AK178"/>
          <cell r="AL178"/>
          <cell r="AM178"/>
          <cell r="AN178"/>
          <cell r="AO178"/>
          <cell r="AP178"/>
          <cell r="AQ178"/>
          <cell r="AR178"/>
          <cell r="AS178"/>
          <cell r="AT178"/>
          <cell r="AU178"/>
          <cell r="AV178"/>
          <cell r="AW178"/>
          <cell r="AX178"/>
          <cell r="AY178"/>
          <cell r="AZ178"/>
          <cell r="BA178"/>
          <cell r="BB178"/>
          <cell r="BC178"/>
          <cell r="BD178"/>
          <cell r="BE178"/>
          <cell r="BF178"/>
          <cell r="BG178"/>
          <cell r="BH178"/>
          <cell r="BJ178">
            <v>0</v>
          </cell>
          <cell r="BK178"/>
          <cell r="BL178"/>
          <cell r="BM178"/>
          <cell r="BN178"/>
          <cell r="BO178"/>
        </row>
        <row r="179">
          <cell r="A179"/>
          <cell r="D179"/>
          <cell r="E179"/>
          <cell r="F179"/>
          <cell r="G179"/>
          <cell r="H179"/>
          <cell r="I179"/>
          <cell r="J179"/>
          <cell r="K179"/>
          <cell r="L179"/>
          <cell r="M179"/>
          <cell r="N179"/>
          <cell r="O179"/>
          <cell r="P179"/>
          <cell r="Q179"/>
          <cell r="R179"/>
          <cell r="S179"/>
          <cell r="T179"/>
          <cell r="U179"/>
          <cell r="V179"/>
          <cell r="W179"/>
          <cell r="X179"/>
          <cell r="Y179"/>
          <cell r="Z179"/>
          <cell r="AA179"/>
          <cell r="AB179"/>
          <cell r="AC179"/>
          <cell r="AD179"/>
          <cell r="AE179"/>
          <cell r="AF179"/>
          <cell r="AG179"/>
          <cell r="AH179"/>
          <cell r="AI179"/>
          <cell r="AJ179"/>
          <cell r="AK179"/>
          <cell r="AL179"/>
          <cell r="AM179"/>
          <cell r="AN179"/>
          <cell r="AO179"/>
          <cell r="AP179"/>
          <cell r="AQ179"/>
          <cell r="AR179"/>
          <cell r="AS179"/>
          <cell r="AT179"/>
          <cell r="AU179"/>
          <cell r="AV179"/>
          <cell r="AW179"/>
          <cell r="AX179"/>
          <cell r="AY179"/>
          <cell r="AZ179"/>
          <cell r="BA179"/>
          <cell r="BB179"/>
          <cell r="BC179"/>
          <cell r="BD179"/>
          <cell r="BE179"/>
          <cell r="BF179"/>
          <cell r="BG179"/>
          <cell r="BH179"/>
          <cell r="BJ179">
            <v>0</v>
          </cell>
          <cell r="BK179"/>
          <cell r="BL179"/>
          <cell r="BM179"/>
          <cell r="BN179"/>
          <cell r="BO179"/>
        </row>
        <row r="180">
          <cell r="A180"/>
          <cell r="D180"/>
          <cell r="E180"/>
          <cell r="F180"/>
          <cell r="G180"/>
          <cell r="H180"/>
          <cell r="I180"/>
          <cell r="J180"/>
          <cell r="K180"/>
          <cell r="L180"/>
          <cell r="M180"/>
          <cell r="N180"/>
          <cell r="O180"/>
          <cell r="P180"/>
          <cell r="Q180"/>
          <cell r="R180"/>
          <cell r="S180"/>
          <cell r="T180"/>
          <cell r="U180"/>
          <cell r="V180"/>
          <cell r="W180"/>
          <cell r="X180"/>
          <cell r="Y180"/>
          <cell r="Z180"/>
          <cell r="AA180"/>
          <cell r="AB180"/>
          <cell r="AC180"/>
          <cell r="AD180"/>
          <cell r="AE180"/>
          <cell r="AF180"/>
          <cell r="AG180"/>
          <cell r="AH180"/>
          <cell r="AI180"/>
          <cell r="AJ180"/>
          <cell r="AK180"/>
          <cell r="AL180"/>
          <cell r="AM180"/>
          <cell r="AN180"/>
          <cell r="AO180"/>
          <cell r="AP180"/>
          <cell r="AQ180"/>
          <cell r="AR180"/>
          <cell r="AS180"/>
          <cell r="AT180"/>
          <cell r="AU180"/>
          <cell r="AV180"/>
          <cell r="AW180"/>
          <cell r="AX180"/>
          <cell r="AY180"/>
          <cell r="AZ180"/>
          <cell r="BA180"/>
          <cell r="BB180"/>
          <cell r="BC180"/>
          <cell r="BD180"/>
          <cell r="BE180"/>
          <cell r="BF180"/>
          <cell r="BG180"/>
          <cell r="BH180"/>
          <cell r="BJ180">
            <v>0</v>
          </cell>
          <cell r="BK180"/>
          <cell r="BL180"/>
          <cell r="BM180"/>
          <cell r="BN180"/>
          <cell r="BO180"/>
        </row>
        <row r="181">
          <cell r="A181"/>
          <cell r="D181"/>
          <cell r="E181"/>
          <cell r="F181"/>
          <cell r="G181"/>
          <cell r="H181"/>
          <cell r="I181"/>
          <cell r="J181"/>
          <cell r="K181"/>
          <cell r="L181"/>
          <cell r="M181"/>
          <cell r="N181"/>
          <cell r="O181"/>
          <cell r="P181"/>
          <cell r="Q181"/>
          <cell r="R181"/>
          <cell r="S181"/>
          <cell r="T181"/>
          <cell r="U181"/>
          <cell r="V181"/>
          <cell r="W181"/>
          <cell r="X181"/>
          <cell r="Y181"/>
          <cell r="Z181"/>
          <cell r="AA181"/>
          <cell r="AB181"/>
          <cell r="AC181"/>
          <cell r="AD181"/>
          <cell r="AE181"/>
          <cell r="AF181"/>
          <cell r="AG181"/>
          <cell r="AH181"/>
          <cell r="AI181"/>
          <cell r="AJ181"/>
          <cell r="AK181"/>
          <cell r="AL181"/>
          <cell r="AM181"/>
          <cell r="AN181"/>
          <cell r="AO181"/>
          <cell r="AP181"/>
          <cell r="AQ181"/>
          <cell r="AR181"/>
          <cell r="AS181"/>
          <cell r="AT181"/>
          <cell r="AU181"/>
          <cell r="AV181"/>
          <cell r="AW181"/>
          <cell r="AX181"/>
          <cell r="AY181"/>
          <cell r="AZ181"/>
          <cell r="BA181"/>
          <cell r="BB181"/>
          <cell r="BC181"/>
          <cell r="BD181"/>
          <cell r="BE181"/>
          <cell r="BF181"/>
          <cell r="BG181"/>
          <cell r="BH181"/>
          <cell r="BJ181">
            <v>0</v>
          </cell>
          <cell r="BK181"/>
          <cell r="BL181"/>
          <cell r="BM181"/>
          <cell r="BN181"/>
          <cell r="BO181"/>
        </row>
        <row r="182">
          <cell r="A182"/>
          <cell r="D182"/>
          <cell r="E182"/>
          <cell r="F182"/>
          <cell r="G182"/>
          <cell r="H182"/>
          <cell r="I182"/>
          <cell r="J182"/>
          <cell r="K182"/>
          <cell r="L182"/>
          <cell r="M182"/>
          <cell r="N182"/>
          <cell r="O182"/>
          <cell r="P182"/>
          <cell r="Q182"/>
          <cell r="R182"/>
          <cell r="S182"/>
          <cell r="T182"/>
          <cell r="U182"/>
          <cell r="V182"/>
          <cell r="W182"/>
          <cell r="X182"/>
          <cell r="Y182"/>
          <cell r="Z182"/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AZ182"/>
          <cell r="BA182"/>
          <cell r="BB182"/>
          <cell r="BC182"/>
          <cell r="BD182"/>
          <cell r="BE182"/>
          <cell r="BF182"/>
          <cell r="BG182"/>
          <cell r="BH182"/>
          <cell r="BJ182">
            <v>0</v>
          </cell>
          <cell r="BK182"/>
          <cell r="BL182"/>
          <cell r="BM182"/>
          <cell r="BN182"/>
          <cell r="BO182"/>
        </row>
        <row r="183">
          <cell r="A183"/>
          <cell r="D183"/>
          <cell r="E183"/>
          <cell r="F183"/>
          <cell r="G183"/>
          <cell r="H183"/>
          <cell r="I183"/>
          <cell r="J183"/>
          <cell r="K183"/>
          <cell r="L183"/>
          <cell r="M183"/>
          <cell r="N183"/>
          <cell r="O183"/>
          <cell r="P183"/>
          <cell r="Q183"/>
          <cell r="R183"/>
          <cell r="S183"/>
          <cell r="T183"/>
          <cell r="U183"/>
          <cell r="V183"/>
          <cell r="W183"/>
          <cell r="X183"/>
          <cell r="Y183"/>
          <cell r="Z183"/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AZ183"/>
          <cell r="BA183"/>
          <cell r="BB183"/>
          <cell r="BC183"/>
          <cell r="BD183"/>
          <cell r="BE183"/>
          <cell r="BF183"/>
          <cell r="BG183"/>
          <cell r="BH183"/>
          <cell r="BJ183">
            <v>0</v>
          </cell>
          <cell r="BK183"/>
          <cell r="BL183"/>
          <cell r="BM183"/>
          <cell r="BN183"/>
          <cell r="BO183"/>
        </row>
        <row r="184">
          <cell r="A184"/>
          <cell r="D184"/>
          <cell r="E184"/>
          <cell r="F184"/>
          <cell r="G184"/>
          <cell r="H184"/>
          <cell r="I184"/>
          <cell r="J184"/>
          <cell r="K184"/>
          <cell r="L184"/>
          <cell r="M184"/>
          <cell r="N184"/>
          <cell r="O184"/>
          <cell r="P184"/>
          <cell r="Q184"/>
          <cell r="R184"/>
          <cell r="S184"/>
          <cell r="T184"/>
          <cell r="U184"/>
          <cell r="V184"/>
          <cell r="W184"/>
          <cell r="X184"/>
          <cell r="Y184"/>
          <cell r="Z184"/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AZ184"/>
          <cell r="BA184"/>
          <cell r="BB184"/>
          <cell r="BC184"/>
          <cell r="BD184"/>
          <cell r="BE184"/>
          <cell r="BF184"/>
          <cell r="BG184"/>
          <cell r="BH184"/>
          <cell r="BJ184">
            <v>0</v>
          </cell>
          <cell r="BK184"/>
          <cell r="BL184"/>
          <cell r="BM184"/>
          <cell r="BN184"/>
          <cell r="BO184"/>
        </row>
        <row r="185">
          <cell r="A185"/>
          <cell r="D185"/>
          <cell r="E185"/>
          <cell r="F185"/>
          <cell r="G185"/>
          <cell r="H185"/>
          <cell r="I185"/>
          <cell r="J185"/>
          <cell r="K185"/>
          <cell r="L185"/>
          <cell r="M185"/>
          <cell r="N185"/>
          <cell r="O185"/>
          <cell r="P185"/>
          <cell r="Q185"/>
          <cell r="R185"/>
          <cell r="S185"/>
          <cell r="T185"/>
          <cell r="U185"/>
          <cell r="V185"/>
          <cell r="W185"/>
          <cell r="X185"/>
          <cell r="Y185"/>
          <cell r="Z185"/>
          <cell r="AA185"/>
          <cell r="AB185"/>
          <cell r="AC185"/>
          <cell r="AD185"/>
          <cell r="AE185"/>
          <cell r="AF185"/>
          <cell r="AG185"/>
          <cell r="AH185"/>
          <cell r="AI185"/>
          <cell r="AJ185"/>
          <cell r="AK185"/>
          <cell r="AL185"/>
          <cell r="AM185"/>
          <cell r="AN185"/>
          <cell r="AO185"/>
          <cell r="AP185"/>
          <cell r="AQ185"/>
          <cell r="AR185"/>
          <cell r="AS185"/>
          <cell r="AT185"/>
          <cell r="AU185"/>
          <cell r="AV185"/>
          <cell r="AW185"/>
          <cell r="AX185"/>
          <cell r="AY185"/>
          <cell r="AZ185"/>
          <cell r="BA185"/>
          <cell r="BB185"/>
          <cell r="BC185"/>
          <cell r="BD185"/>
          <cell r="BE185"/>
          <cell r="BF185"/>
          <cell r="BG185"/>
          <cell r="BH185"/>
          <cell r="BJ185">
            <v>0</v>
          </cell>
          <cell r="BK185"/>
          <cell r="BL185"/>
          <cell r="BM185"/>
          <cell r="BN185"/>
          <cell r="BO185"/>
        </row>
        <row r="186">
          <cell r="A186"/>
          <cell r="D186"/>
          <cell r="E186"/>
          <cell r="F186"/>
          <cell r="G186"/>
          <cell r="H186"/>
          <cell r="I186"/>
          <cell r="J186"/>
          <cell r="K186"/>
          <cell r="L186"/>
          <cell r="M186"/>
          <cell r="N186"/>
          <cell r="O186"/>
          <cell r="P186"/>
          <cell r="Q186"/>
          <cell r="R186"/>
          <cell r="S186"/>
          <cell r="T186"/>
          <cell r="U186"/>
          <cell r="V186"/>
          <cell r="W186"/>
          <cell r="X186"/>
          <cell r="Y186"/>
          <cell r="Z186"/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AZ186"/>
          <cell r="BA186"/>
          <cell r="BB186"/>
          <cell r="BC186"/>
          <cell r="BD186"/>
          <cell r="BE186"/>
          <cell r="BF186"/>
          <cell r="BG186"/>
          <cell r="BH186"/>
          <cell r="BJ186">
            <v>0</v>
          </cell>
          <cell r="BK186"/>
          <cell r="BL186"/>
          <cell r="BM186"/>
          <cell r="BN186"/>
          <cell r="BO186"/>
        </row>
        <row r="187">
          <cell r="A187"/>
          <cell r="D187"/>
          <cell r="E187"/>
          <cell r="F187"/>
          <cell r="G187"/>
          <cell r="H187"/>
          <cell r="I187"/>
          <cell r="J187"/>
          <cell r="K187"/>
          <cell r="L187"/>
          <cell r="M187"/>
          <cell r="N187"/>
          <cell r="O187"/>
          <cell r="P187"/>
          <cell r="Q187"/>
          <cell r="R187"/>
          <cell r="S187"/>
          <cell r="T187"/>
          <cell r="U187"/>
          <cell r="V187"/>
          <cell r="W187"/>
          <cell r="X187"/>
          <cell r="Y187"/>
          <cell r="Z187"/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AZ187"/>
          <cell r="BA187"/>
          <cell r="BB187"/>
          <cell r="BC187"/>
          <cell r="BD187"/>
          <cell r="BE187"/>
          <cell r="BF187"/>
          <cell r="BG187"/>
          <cell r="BH187"/>
          <cell r="BJ187">
            <v>0</v>
          </cell>
          <cell r="BK187"/>
          <cell r="BL187"/>
          <cell r="BM187"/>
          <cell r="BN187"/>
          <cell r="BO187"/>
        </row>
        <row r="188">
          <cell r="A188"/>
          <cell r="D188"/>
          <cell r="E188"/>
          <cell r="F188"/>
          <cell r="G188"/>
          <cell r="H188"/>
          <cell r="I188"/>
          <cell r="J188"/>
          <cell r="K188"/>
          <cell r="L188"/>
          <cell r="M188"/>
          <cell r="N188"/>
          <cell r="O188"/>
          <cell r="P188"/>
          <cell r="Q188"/>
          <cell r="R188"/>
          <cell r="S188"/>
          <cell r="T188"/>
          <cell r="U188"/>
          <cell r="V188"/>
          <cell r="W188"/>
          <cell r="X188"/>
          <cell r="Y188"/>
          <cell r="Z188"/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AZ188"/>
          <cell r="BA188"/>
          <cell r="BB188"/>
          <cell r="BC188"/>
          <cell r="BD188"/>
          <cell r="BE188"/>
          <cell r="BF188"/>
          <cell r="BG188"/>
          <cell r="BH188"/>
          <cell r="BJ188">
            <v>0</v>
          </cell>
          <cell r="BK188"/>
          <cell r="BL188"/>
          <cell r="BM188"/>
          <cell r="BN188"/>
          <cell r="BO188"/>
        </row>
        <row r="189">
          <cell r="A189"/>
          <cell r="D189"/>
          <cell r="E189"/>
          <cell r="F189"/>
          <cell r="G189"/>
          <cell r="H189"/>
          <cell r="I189"/>
          <cell r="J189"/>
          <cell r="K189"/>
          <cell r="L189"/>
          <cell r="M189"/>
          <cell r="N189"/>
          <cell r="O189"/>
          <cell r="P189"/>
          <cell r="Q189"/>
          <cell r="R189"/>
          <cell r="S189"/>
          <cell r="T189"/>
          <cell r="U189"/>
          <cell r="V189"/>
          <cell r="W189"/>
          <cell r="X189"/>
          <cell r="Y189"/>
          <cell r="Z189"/>
          <cell r="AA189"/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AZ189"/>
          <cell r="BA189"/>
          <cell r="BB189"/>
          <cell r="BC189"/>
          <cell r="BD189"/>
          <cell r="BE189"/>
          <cell r="BF189"/>
          <cell r="BG189"/>
          <cell r="BH189"/>
          <cell r="BJ189">
            <v>0</v>
          </cell>
          <cell r="BK189"/>
          <cell r="BL189"/>
          <cell r="BM189"/>
          <cell r="BN189"/>
          <cell r="BO189"/>
        </row>
        <row r="190">
          <cell r="A190"/>
          <cell r="D190"/>
          <cell r="E190"/>
          <cell r="F190"/>
          <cell r="G190"/>
          <cell r="H190"/>
          <cell r="I190"/>
          <cell r="J190"/>
          <cell r="K190"/>
          <cell r="L190"/>
          <cell r="M190"/>
          <cell r="N190"/>
          <cell r="O190"/>
          <cell r="P190"/>
          <cell r="Q190"/>
          <cell r="R190"/>
          <cell r="S190"/>
          <cell r="T190"/>
          <cell r="U190"/>
          <cell r="V190"/>
          <cell r="W190"/>
          <cell r="X190"/>
          <cell r="Y190"/>
          <cell r="Z190"/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AZ190"/>
          <cell r="BA190"/>
          <cell r="BB190"/>
          <cell r="BC190"/>
          <cell r="BD190"/>
          <cell r="BE190"/>
          <cell r="BF190"/>
          <cell r="BG190"/>
          <cell r="BH190"/>
          <cell r="BJ190">
            <v>0</v>
          </cell>
          <cell r="BK190"/>
          <cell r="BL190"/>
          <cell r="BM190"/>
          <cell r="BN190"/>
          <cell r="BO190"/>
        </row>
        <row r="191">
          <cell r="A191"/>
          <cell r="D191"/>
          <cell r="E191"/>
          <cell r="F191"/>
          <cell r="G191"/>
          <cell r="H191"/>
          <cell r="I191"/>
          <cell r="J191"/>
          <cell r="K191"/>
          <cell r="L191"/>
          <cell r="M191"/>
          <cell r="N191"/>
          <cell r="O191"/>
          <cell r="P191"/>
          <cell r="Q191"/>
          <cell r="R191"/>
          <cell r="S191"/>
          <cell r="T191"/>
          <cell r="U191"/>
          <cell r="V191"/>
          <cell r="W191"/>
          <cell r="X191"/>
          <cell r="Y191"/>
          <cell r="Z191"/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AZ191"/>
          <cell r="BA191"/>
          <cell r="BB191"/>
          <cell r="BC191"/>
          <cell r="BD191"/>
          <cell r="BE191"/>
          <cell r="BF191"/>
          <cell r="BG191"/>
          <cell r="BH191"/>
          <cell r="BJ191">
            <v>0</v>
          </cell>
          <cell r="BK191"/>
          <cell r="BL191"/>
          <cell r="BM191"/>
          <cell r="BN191"/>
          <cell r="BO191"/>
        </row>
        <row r="192">
          <cell r="A192"/>
          <cell r="D192"/>
          <cell r="E192"/>
          <cell r="F192"/>
          <cell r="G192"/>
          <cell r="H192"/>
          <cell r="I192"/>
          <cell r="J192"/>
          <cell r="K192"/>
          <cell r="L192"/>
          <cell r="M192"/>
          <cell r="N192"/>
          <cell r="O192"/>
          <cell r="P192"/>
          <cell r="Q192"/>
          <cell r="R192"/>
          <cell r="S192"/>
          <cell r="T192"/>
          <cell r="U192"/>
          <cell r="V192"/>
          <cell r="W192"/>
          <cell r="X192"/>
          <cell r="Y192"/>
          <cell r="Z192"/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AZ192"/>
          <cell r="BA192"/>
          <cell r="BB192"/>
          <cell r="BC192"/>
          <cell r="BD192"/>
          <cell r="BE192"/>
          <cell r="BF192"/>
          <cell r="BG192"/>
          <cell r="BH192"/>
          <cell r="BJ192">
            <v>0</v>
          </cell>
          <cell r="BK192"/>
          <cell r="BL192"/>
          <cell r="BM192"/>
          <cell r="BN192"/>
          <cell r="BO192"/>
        </row>
        <row r="193">
          <cell r="A193"/>
          <cell r="D193"/>
          <cell r="E193"/>
          <cell r="F193"/>
          <cell r="G193"/>
          <cell r="H193"/>
          <cell r="I193"/>
          <cell r="J193"/>
          <cell r="K193"/>
          <cell r="L193"/>
          <cell r="M193"/>
          <cell r="N193"/>
          <cell r="O193"/>
          <cell r="P193"/>
          <cell r="Q193"/>
          <cell r="R193"/>
          <cell r="S193"/>
          <cell r="T193"/>
          <cell r="U193"/>
          <cell r="V193"/>
          <cell r="W193"/>
          <cell r="X193"/>
          <cell r="Y193"/>
          <cell r="Z193"/>
          <cell r="AA193"/>
          <cell r="AB193"/>
          <cell r="AC193"/>
          <cell r="AD193"/>
          <cell r="AE193"/>
          <cell r="AF193"/>
          <cell r="AG193"/>
          <cell r="AH193"/>
          <cell r="AI193"/>
          <cell r="AJ193"/>
          <cell r="AK193"/>
          <cell r="AL193"/>
          <cell r="AM193"/>
          <cell r="AN193"/>
          <cell r="AO193"/>
          <cell r="AP193"/>
          <cell r="AQ193"/>
          <cell r="AR193"/>
          <cell r="AS193"/>
          <cell r="AT193"/>
          <cell r="AU193"/>
          <cell r="AV193"/>
          <cell r="AW193"/>
          <cell r="AX193"/>
          <cell r="AY193"/>
          <cell r="AZ193"/>
          <cell r="BA193"/>
          <cell r="BB193"/>
          <cell r="BC193"/>
          <cell r="BD193"/>
          <cell r="BE193"/>
          <cell r="BF193"/>
          <cell r="BG193"/>
          <cell r="BH193"/>
          <cell r="BJ193">
            <v>0</v>
          </cell>
          <cell r="BK193"/>
          <cell r="BL193"/>
          <cell r="BM193"/>
          <cell r="BN193"/>
          <cell r="BO193"/>
        </row>
        <row r="194">
          <cell r="A194"/>
          <cell r="D194"/>
          <cell r="E194"/>
          <cell r="F194"/>
          <cell r="G194"/>
          <cell r="H194"/>
          <cell r="I194"/>
          <cell r="J194"/>
          <cell r="K194"/>
          <cell r="L194"/>
          <cell r="M194"/>
          <cell r="N194"/>
          <cell r="O194"/>
          <cell r="P194"/>
          <cell r="Q194"/>
          <cell r="R194"/>
          <cell r="S194"/>
          <cell r="T194"/>
          <cell r="U194"/>
          <cell r="V194"/>
          <cell r="W194"/>
          <cell r="X194"/>
          <cell r="Y194"/>
          <cell r="Z194"/>
          <cell r="AA194"/>
          <cell r="AB194"/>
          <cell r="AC194"/>
          <cell r="AD194"/>
          <cell r="AE194"/>
          <cell r="AF194"/>
          <cell r="AG194"/>
          <cell r="AH194"/>
          <cell r="AI194"/>
          <cell r="AJ194"/>
          <cell r="AK194"/>
          <cell r="AL194"/>
          <cell r="AM194"/>
          <cell r="AN194"/>
          <cell r="AO194"/>
          <cell r="AP194"/>
          <cell r="AQ194"/>
          <cell r="AR194"/>
          <cell r="AS194"/>
          <cell r="AT194"/>
          <cell r="AU194"/>
          <cell r="AV194"/>
          <cell r="AW194"/>
          <cell r="AX194"/>
          <cell r="AY194"/>
          <cell r="AZ194"/>
          <cell r="BA194"/>
          <cell r="BB194"/>
          <cell r="BC194"/>
          <cell r="BD194"/>
          <cell r="BE194"/>
          <cell r="BF194"/>
          <cell r="BG194"/>
          <cell r="BH194"/>
          <cell r="BJ194">
            <v>0</v>
          </cell>
          <cell r="BK194"/>
          <cell r="BL194"/>
          <cell r="BM194"/>
          <cell r="BN194"/>
          <cell r="BO194"/>
        </row>
        <row r="195">
          <cell r="A195"/>
          <cell r="D195"/>
          <cell r="E195"/>
          <cell r="F195"/>
          <cell r="G195"/>
          <cell r="H195"/>
          <cell r="I195"/>
          <cell r="J195"/>
          <cell r="K195"/>
          <cell r="L195"/>
          <cell r="M195"/>
          <cell r="N195"/>
          <cell r="O195"/>
          <cell r="P195"/>
          <cell r="Q195"/>
          <cell r="R195"/>
          <cell r="S195"/>
          <cell r="T195"/>
          <cell r="U195"/>
          <cell r="V195"/>
          <cell r="W195"/>
          <cell r="X195"/>
          <cell r="Y195"/>
          <cell r="Z195"/>
          <cell r="AA195"/>
          <cell r="AB195"/>
          <cell r="AC195"/>
          <cell r="AD195"/>
          <cell r="AE195"/>
          <cell r="AF195"/>
          <cell r="AG195"/>
          <cell r="AH195"/>
          <cell r="AI195"/>
          <cell r="AJ195"/>
          <cell r="AK195"/>
          <cell r="AL195"/>
          <cell r="AM195"/>
          <cell r="AN195"/>
          <cell r="AO195"/>
          <cell r="AP195"/>
          <cell r="AQ195"/>
          <cell r="AR195"/>
          <cell r="AS195"/>
          <cell r="AT195"/>
          <cell r="AU195"/>
          <cell r="AV195"/>
          <cell r="AW195"/>
          <cell r="AX195"/>
          <cell r="AY195"/>
          <cell r="AZ195"/>
          <cell r="BA195"/>
          <cell r="BB195"/>
          <cell r="BC195"/>
          <cell r="BD195"/>
          <cell r="BE195"/>
          <cell r="BF195"/>
          <cell r="BG195"/>
          <cell r="BH195"/>
          <cell r="BJ195">
            <v>0</v>
          </cell>
          <cell r="BK195"/>
          <cell r="BL195"/>
          <cell r="BM195"/>
          <cell r="BN195"/>
          <cell r="BO195"/>
        </row>
        <row r="196">
          <cell r="A196"/>
          <cell r="D196"/>
          <cell r="E196"/>
          <cell r="F196"/>
          <cell r="G196"/>
          <cell r="H196"/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/>
          <cell r="T196"/>
          <cell r="U196"/>
          <cell r="V196"/>
          <cell r="W196"/>
          <cell r="X196"/>
          <cell r="Y196"/>
          <cell r="Z196"/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  <cell r="AL196"/>
          <cell r="AM196"/>
          <cell r="AN196"/>
          <cell r="AO196"/>
          <cell r="AP196"/>
          <cell r="AQ196"/>
          <cell r="AR196"/>
          <cell r="AS196"/>
          <cell r="AT196"/>
          <cell r="AU196"/>
          <cell r="AV196"/>
          <cell r="AW196"/>
          <cell r="AX196"/>
          <cell r="AY196"/>
          <cell r="AZ196"/>
          <cell r="BA196"/>
          <cell r="BB196"/>
          <cell r="BC196"/>
          <cell r="BD196"/>
          <cell r="BE196"/>
          <cell r="BF196"/>
          <cell r="BG196"/>
          <cell r="BH196"/>
          <cell r="BJ196">
            <v>0</v>
          </cell>
          <cell r="BK196"/>
          <cell r="BL196"/>
          <cell r="BM196"/>
          <cell r="BN196"/>
          <cell r="BO196"/>
        </row>
        <row r="197">
          <cell r="A197"/>
          <cell r="D197"/>
          <cell r="E197"/>
          <cell r="F197"/>
          <cell r="G197"/>
          <cell r="H197"/>
          <cell r="I197"/>
          <cell r="J197"/>
          <cell r="K197"/>
          <cell r="L197"/>
          <cell r="M197"/>
          <cell r="N197"/>
          <cell r="O197"/>
          <cell r="P197"/>
          <cell r="Q197"/>
          <cell r="R197"/>
          <cell r="S197"/>
          <cell r="T197"/>
          <cell r="U197"/>
          <cell r="V197"/>
          <cell r="W197"/>
          <cell r="X197"/>
          <cell r="Y197"/>
          <cell r="Z197"/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  <cell r="AL197"/>
          <cell r="AM197"/>
          <cell r="AN197"/>
          <cell r="AO197"/>
          <cell r="AP197"/>
          <cell r="AQ197"/>
          <cell r="AR197"/>
          <cell r="AS197"/>
          <cell r="AT197"/>
          <cell r="AU197"/>
          <cell r="AV197"/>
          <cell r="AW197"/>
          <cell r="AX197"/>
          <cell r="AY197"/>
          <cell r="AZ197"/>
          <cell r="BA197"/>
          <cell r="BB197"/>
          <cell r="BC197"/>
          <cell r="BD197"/>
          <cell r="BE197"/>
          <cell r="BF197"/>
          <cell r="BG197"/>
          <cell r="BH197"/>
          <cell r="BJ197">
            <v>0</v>
          </cell>
          <cell r="BK197"/>
          <cell r="BL197"/>
          <cell r="BM197"/>
          <cell r="BN197"/>
          <cell r="BO197"/>
        </row>
        <row r="198">
          <cell r="A198"/>
          <cell r="D198"/>
          <cell r="E198"/>
          <cell r="F198"/>
          <cell r="G198"/>
          <cell r="H198"/>
          <cell r="I198"/>
          <cell r="J198"/>
          <cell r="K198"/>
          <cell r="L198"/>
          <cell r="M198"/>
          <cell r="N198"/>
          <cell r="O198"/>
          <cell r="P198"/>
          <cell r="Q198"/>
          <cell r="R198"/>
          <cell r="S198"/>
          <cell r="T198"/>
          <cell r="U198"/>
          <cell r="V198"/>
          <cell r="W198"/>
          <cell r="X198"/>
          <cell r="Y198"/>
          <cell r="Z198"/>
          <cell r="AA198"/>
          <cell r="AB198"/>
          <cell r="AC198"/>
          <cell r="AD198"/>
          <cell r="AE198"/>
          <cell r="AF198"/>
          <cell r="AG198"/>
          <cell r="AH198"/>
          <cell r="AI198"/>
          <cell r="AJ198"/>
          <cell r="AK198"/>
          <cell r="AL198"/>
          <cell r="AM198"/>
          <cell r="AN198"/>
          <cell r="AO198"/>
          <cell r="AP198"/>
          <cell r="AQ198"/>
          <cell r="AR198"/>
          <cell r="AS198"/>
          <cell r="AT198"/>
          <cell r="AU198"/>
          <cell r="AV198"/>
          <cell r="AW198"/>
          <cell r="AX198"/>
          <cell r="AY198"/>
          <cell r="AZ198"/>
          <cell r="BA198"/>
          <cell r="BB198"/>
          <cell r="BC198"/>
          <cell r="BD198"/>
          <cell r="BE198"/>
          <cell r="BF198"/>
          <cell r="BG198"/>
          <cell r="BH198"/>
          <cell r="BJ198">
            <v>0</v>
          </cell>
          <cell r="BK198"/>
          <cell r="BL198"/>
          <cell r="BM198"/>
          <cell r="BN198"/>
          <cell r="BO198"/>
        </row>
        <row r="199">
          <cell r="A199"/>
          <cell r="D199"/>
          <cell r="E199"/>
          <cell r="F199"/>
          <cell r="G199"/>
          <cell r="H199"/>
          <cell r="I199"/>
          <cell r="J199"/>
          <cell r="K199"/>
          <cell r="L199"/>
          <cell r="M199"/>
          <cell r="N199"/>
          <cell r="O199"/>
          <cell r="P199"/>
          <cell r="Q199"/>
          <cell r="R199"/>
          <cell r="S199"/>
          <cell r="T199"/>
          <cell r="U199"/>
          <cell r="V199"/>
          <cell r="W199"/>
          <cell r="X199"/>
          <cell r="Y199"/>
          <cell r="Z199"/>
          <cell r="AA199"/>
          <cell r="AB199"/>
          <cell r="AC199"/>
          <cell r="AD199"/>
          <cell r="AE199"/>
          <cell r="AF199"/>
          <cell r="AG199"/>
          <cell r="AH199"/>
          <cell r="AI199"/>
          <cell r="AJ199"/>
          <cell r="AK199"/>
          <cell r="AL199"/>
          <cell r="AM199"/>
          <cell r="AN199"/>
          <cell r="AO199"/>
          <cell r="AP199"/>
          <cell r="AQ199"/>
          <cell r="AR199"/>
          <cell r="AS199"/>
          <cell r="AT199"/>
          <cell r="AU199"/>
          <cell r="AV199"/>
          <cell r="AW199"/>
          <cell r="AX199"/>
          <cell r="AY199"/>
          <cell r="AZ199"/>
          <cell r="BA199"/>
          <cell r="BB199"/>
          <cell r="BC199"/>
          <cell r="BD199"/>
          <cell r="BE199"/>
          <cell r="BF199"/>
          <cell r="BG199"/>
          <cell r="BH199"/>
          <cell r="BJ199">
            <v>0</v>
          </cell>
          <cell r="BK199"/>
          <cell r="BL199"/>
          <cell r="BM199"/>
          <cell r="BN199"/>
          <cell r="BO199"/>
        </row>
        <row r="200">
          <cell r="A200"/>
          <cell r="D200"/>
          <cell r="E200"/>
          <cell r="F200"/>
          <cell r="G200"/>
          <cell r="H200"/>
          <cell r="I200"/>
          <cell r="J200"/>
          <cell r="K200"/>
          <cell r="L200"/>
          <cell r="M200"/>
          <cell r="N200"/>
          <cell r="O200"/>
          <cell r="P200"/>
          <cell r="Q200"/>
          <cell r="R200"/>
          <cell r="S200"/>
          <cell r="T200"/>
          <cell r="U200"/>
          <cell r="V200"/>
          <cell r="W200"/>
          <cell r="X200"/>
          <cell r="Y200"/>
          <cell r="Z200"/>
          <cell r="AA200"/>
          <cell r="AB200"/>
          <cell r="AC200"/>
          <cell r="AD200"/>
          <cell r="AE200"/>
          <cell r="AF200"/>
          <cell r="AG200"/>
          <cell r="AH200"/>
          <cell r="AI200"/>
          <cell r="AJ200"/>
          <cell r="AK200"/>
          <cell r="AL200"/>
          <cell r="AM200"/>
          <cell r="AN200"/>
          <cell r="AO200"/>
          <cell r="AP200"/>
          <cell r="AQ200"/>
          <cell r="AR200"/>
          <cell r="AS200"/>
          <cell r="AT200"/>
          <cell r="AU200"/>
          <cell r="AV200"/>
          <cell r="AW200"/>
          <cell r="AX200"/>
          <cell r="AY200"/>
          <cell r="AZ200"/>
          <cell r="BA200"/>
          <cell r="BB200"/>
          <cell r="BC200"/>
          <cell r="BD200"/>
          <cell r="BE200"/>
          <cell r="BF200"/>
          <cell r="BG200"/>
          <cell r="BH200"/>
          <cell r="BJ200">
            <v>0</v>
          </cell>
          <cell r="BK200"/>
          <cell r="BL200"/>
          <cell r="BM200"/>
          <cell r="BN200"/>
          <cell r="BO200"/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64">
              <a:gamma/>
              <a:shade val="60000"/>
              <a:invGamma/>
            </a:srgbClr>
          </a:prst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prstShdw prst="shdw17" dist="17961" dir="2700000">
            <a:srgbClr xmlns:mc="http://schemas.openxmlformats.org/markup-compatibility/2006" xmlns:a14="http://schemas.microsoft.com/office/drawing/2010/main" val="400000" mc:Ignorable="a14" a14:legacySpreadsheetColorIndex="64">
              <a:gamma/>
              <a:shade val="60000"/>
              <a:invGamma/>
            </a:srgbClr>
          </a:prst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9EE3-8093-4FA0-BF70-9885970438A4}">
  <sheetPr codeName="Tabelle57">
    <pageSetUpPr fitToPage="1"/>
  </sheetPr>
  <dimension ref="B1:AR139"/>
  <sheetViews>
    <sheetView tabSelected="1" view="pageBreakPreview" zoomScale="70" zoomScaleNormal="55" zoomScaleSheetLayoutView="70" workbookViewId="0">
      <selection activeCell="AU81" sqref="AU81"/>
    </sheetView>
  </sheetViews>
  <sheetFormatPr baseColWidth="10" defaultColWidth="11.42578125" defaultRowHeight="12.75" x14ac:dyDescent="0.2"/>
  <cols>
    <col min="1" max="1" width="5.85546875" customWidth="1"/>
    <col min="2" max="2" width="1.140625" customWidth="1"/>
    <col min="3" max="3" width="16.28515625" customWidth="1"/>
    <col min="4" max="4" width="11.28515625" customWidth="1"/>
    <col min="5" max="5" width="21.28515625" style="19" customWidth="1"/>
    <col min="6" max="6" width="3.7109375" customWidth="1"/>
    <col min="7" max="11" width="8.7109375" customWidth="1"/>
    <col min="12" max="12" width="0" hidden="1" customWidth="1"/>
    <col min="13" max="13" width="21" bestFit="1" customWidth="1"/>
    <col min="14" max="14" width="4.140625" customWidth="1"/>
    <col min="16" max="16" width="2.42578125" customWidth="1"/>
    <col min="17" max="27" width="2.7109375" customWidth="1"/>
    <col min="28" max="29" width="3.42578125" customWidth="1"/>
    <col min="30" max="30" width="5.140625" customWidth="1"/>
    <col min="32" max="32" width="11.5703125" bestFit="1" customWidth="1"/>
    <col min="33" max="33" width="1.28515625" customWidth="1"/>
    <col min="34" max="34" width="11.28515625" customWidth="1"/>
    <col min="35" max="35" width="10.28515625" hidden="1" customWidth="1"/>
    <col min="36" max="36" width="2.28515625" hidden="1" customWidth="1"/>
    <col min="37" max="37" width="15" hidden="1" customWidth="1"/>
    <col min="38" max="38" width="0" hidden="1" customWidth="1"/>
    <col min="39" max="39" width="12.7109375" hidden="1" customWidth="1"/>
    <col min="40" max="40" width="1.7109375" hidden="1" customWidth="1"/>
    <col min="41" max="45" width="0" hidden="1" customWidth="1"/>
  </cols>
  <sheetData>
    <row r="1" spans="2:37" ht="13.5" thickBot="1" x14ac:dyDescent="0.25">
      <c r="B1">
        <v>1</v>
      </c>
      <c r="AI1" s="83"/>
    </row>
    <row r="2" spans="2:37" x14ac:dyDescent="0.2">
      <c r="B2" s="1">
        <v>2</v>
      </c>
      <c r="C2" s="2"/>
      <c r="D2" s="2"/>
      <c r="E2" s="18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3"/>
    </row>
    <row r="3" spans="2:37" ht="12.75" customHeight="1" x14ac:dyDescent="0.2">
      <c r="B3" s="4">
        <v>3</v>
      </c>
      <c r="C3" s="148" t="s">
        <v>3</v>
      </c>
      <c r="D3" s="149"/>
      <c r="E3" s="150"/>
      <c r="AG3" s="5"/>
    </row>
    <row r="4" spans="2:37" ht="12.75" customHeight="1" x14ac:dyDescent="0.2">
      <c r="B4" s="4">
        <v>4</v>
      </c>
      <c r="C4" s="151"/>
      <c r="D4" s="152"/>
      <c r="E4" s="153"/>
      <c r="AG4" s="5"/>
      <c r="AI4" t="s">
        <v>44</v>
      </c>
    </row>
    <row r="5" spans="2:37" x14ac:dyDescent="0.2">
      <c r="B5" s="4">
        <v>5</v>
      </c>
      <c r="AG5" s="5"/>
      <c r="AI5" s="47" t="s">
        <v>45</v>
      </c>
    </row>
    <row r="6" spans="2:37" ht="21" x14ac:dyDescent="0.35">
      <c r="B6" s="4">
        <v>6</v>
      </c>
      <c r="C6" s="45" t="s">
        <v>4</v>
      </c>
      <c r="D6" s="127">
        <f>+[1]input!$R$2</f>
        <v>0</v>
      </c>
      <c r="E6" s="128"/>
      <c r="F6" s="129"/>
      <c r="G6" s="129"/>
      <c r="H6" s="129"/>
      <c r="I6" s="129"/>
      <c r="J6" s="129"/>
      <c r="K6" s="130"/>
      <c r="L6" s="129" t="s">
        <v>5</v>
      </c>
      <c r="M6" s="130"/>
      <c r="N6" s="130"/>
      <c r="O6" s="130"/>
      <c r="P6" s="130"/>
      <c r="Q6" s="130"/>
      <c r="R6" s="131" t="s">
        <v>5</v>
      </c>
      <c r="S6" s="132"/>
      <c r="T6" s="129"/>
      <c r="U6" s="132"/>
      <c r="V6" s="165">
        <f>+[1]input!$R$9</f>
        <v>0</v>
      </c>
      <c r="W6" s="165"/>
      <c r="X6" s="165"/>
      <c r="Y6" s="165"/>
      <c r="Z6" s="165"/>
      <c r="AA6" s="165"/>
      <c r="AB6" s="165"/>
      <c r="AC6" s="165"/>
      <c r="AD6" s="165"/>
      <c r="AG6" s="5"/>
      <c r="AI6" t="s">
        <v>44</v>
      </c>
    </row>
    <row r="7" spans="2:37" ht="15" x14ac:dyDescent="0.2">
      <c r="B7" s="4">
        <v>7</v>
      </c>
      <c r="C7" s="34"/>
      <c r="D7" s="133"/>
      <c r="E7" s="134"/>
      <c r="F7" s="130"/>
      <c r="G7" s="130"/>
      <c r="H7" s="130"/>
      <c r="I7" s="135">
        <v>45065.932106481479</v>
      </c>
      <c r="J7" s="130"/>
      <c r="K7" s="130"/>
      <c r="L7" s="130"/>
      <c r="M7" s="130"/>
      <c r="N7" s="130"/>
      <c r="O7" s="130"/>
      <c r="P7" s="130"/>
      <c r="Q7" s="130"/>
      <c r="R7" s="133"/>
      <c r="S7" s="133"/>
      <c r="T7" s="133"/>
      <c r="U7" s="133"/>
      <c r="V7" s="133"/>
      <c r="W7" s="133"/>
      <c r="X7" s="133"/>
      <c r="Y7" s="133"/>
      <c r="Z7" s="130"/>
      <c r="AA7" s="130"/>
      <c r="AB7" s="130"/>
      <c r="AC7" s="130"/>
      <c r="AD7" s="130"/>
      <c r="AG7" s="5"/>
      <c r="AI7" t="s">
        <v>87</v>
      </c>
    </row>
    <row r="8" spans="2:37" ht="20.25" x14ac:dyDescent="0.3">
      <c r="B8" s="4">
        <v>8</v>
      </c>
      <c r="C8" s="45" t="s">
        <v>85</v>
      </c>
      <c r="D8" s="136"/>
      <c r="E8" s="154"/>
      <c r="F8" s="155"/>
      <c r="G8" s="155"/>
      <c r="H8" s="155"/>
      <c r="I8" s="155"/>
      <c r="J8" s="155"/>
      <c r="K8" s="130"/>
      <c r="L8" s="129"/>
      <c r="M8" s="130"/>
      <c r="N8" s="130"/>
      <c r="O8" s="130"/>
      <c r="P8" s="130"/>
      <c r="Q8" s="130"/>
      <c r="R8" s="137" t="s">
        <v>86</v>
      </c>
      <c r="S8" s="132"/>
      <c r="T8" s="129"/>
      <c r="U8" s="138"/>
      <c r="V8" s="138"/>
      <c r="W8" s="138"/>
      <c r="X8" s="156">
        <f ca="1">TODAY()</f>
        <v>45083</v>
      </c>
      <c r="Y8" s="156"/>
      <c r="Z8" s="156"/>
      <c r="AA8" s="156"/>
      <c r="AB8" s="156"/>
      <c r="AC8" s="156"/>
      <c r="AD8" s="130"/>
      <c r="AE8" s="108"/>
      <c r="AG8" s="5"/>
      <c r="AI8" t="s">
        <v>44</v>
      </c>
      <c r="AK8" s="24" t="str">
        <f ca="1">CELL("Dateiname",AG4)</f>
        <v>I:\work\Integ Biostrat\Palynologie allgemein\Kerogenia final\final 060623\KEROGENIA\[Pfacies_sheets.xlsx]dummy</v>
      </c>
    </row>
    <row r="9" spans="2:37" ht="13.5" thickBot="1" x14ac:dyDescent="0.25">
      <c r="B9" s="6">
        <v>9</v>
      </c>
      <c r="C9" s="7"/>
      <c r="D9" s="139"/>
      <c r="E9" s="140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7"/>
      <c r="AF9" s="7"/>
      <c r="AG9" s="8"/>
      <c r="AI9" t="s">
        <v>46</v>
      </c>
    </row>
    <row r="10" spans="2:37" x14ac:dyDescent="0.2">
      <c r="B10" s="1">
        <v>10</v>
      </c>
      <c r="C10" s="2"/>
      <c r="D10" s="2"/>
      <c r="E10" s="18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3"/>
      <c r="AI10" t="s">
        <v>44</v>
      </c>
    </row>
    <row r="11" spans="2:37" x14ac:dyDescent="0.2">
      <c r="B11" s="4">
        <v>11</v>
      </c>
      <c r="AG11" s="5"/>
    </row>
    <row r="12" spans="2:37" x14ac:dyDescent="0.2">
      <c r="B12" s="4">
        <v>12</v>
      </c>
      <c r="K12" s="157"/>
      <c r="L12" s="158"/>
      <c r="M12" s="158"/>
      <c r="N12" s="158"/>
      <c r="AG12" s="5"/>
    </row>
    <row r="13" spans="2:37" x14ac:dyDescent="0.2">
      <c r="B13" s="4">
        <v>13</v>
      </c>
      <c r="O13" t="s">
        <v>6</v>
      </c>
      <c r="AG13" s="5"/>
    </row>
    <row r="14" spans="2:37" ht="12.75" customHeight="1" x14ac:dyDescent="0.2">
      <c r="B14" s="4">
        <v>14</v>
      </c>
      <c r="K14" s="105"/>
      <c r="M14" s="35"/>
      <c r="N14">
        <v>0</v>
      </c>
      <c r="O14" s="159" t="e">
        <f ca="1">INDIRECT("'[PF-overview.xlsm]"&amp;$E$8&amp;"'!k29")</f>
        <v>#REF!</v>
      </c>
      <c r="P14" s="160" t="e">
        <f t="shared" ref="P14:AE23" ca="1" si="0">INDIRECT("'[PF-overview.xls]"&amp;$D$8&amp;"'!f1")</f>
        <v>#REF!</v>
      </c>
      <c r="Q14" s="160" t="e">
        <f t="shared" ca="1" si="0"/>
        <v>#REF!</v>
      </c>
      <c r="R14" s="160" t="e">
        <f t="shared" ca="1" si="0"/>
        <v>#REF!</v>
      </c>
      <c r="S14" s="160" t="e">
        <f t="shared" ca="1" si="0"/>
        <v>#REF!</v>
      </c>
      <c r="T14" s="160" t="e">
        <f t="shared" ca="1" si="0"/>
        <v>#REF!</v>
      </c>
      <c r="U14" s="160" t="e">
        <f t="shared" ca="1" si="0"/>
        <v>#REF!</v>
      </c>
      <c r="V14" s="160" t="e">
        <f t="shared" ca="1" si="0"/>
        <v>#REF!</v>
      </c>
      <c r="W14" s="160" t="e">
        <f t="shared" ca="1" si="0"/>
        <v>#REF!</v>
      </c>
      <c r="X14" s="160" t="e">
        <f t="shared" ca="1" si="0"/>
        <v>#REF!</v>
      </c>
      <c r="Y14" s="160" t="e">
        <f t="shared" ca="1" si="0"/>
        <v>#REF!</v>
      </c>
      <c r="Z14" s="160" t="e">
        <f t="shared" ca="1" si="0"/>
        <v>#REF!</v>
      </c>
      <c r="AA14" s="160" t="e">
        <f t="shared" ca="1" si="0"/>
        <v>#REF!</v>
      </c>
      <c r="AB14" s="160" t="e">
        <f t="shared" ca="1" si="0"/>
        <v>#REF!</v>
      </c>
      <c r="AC14" s="160" t="e">
        <f t="shared" ca="1" si="0"/>
        <v>#REF!</v>
      </c>
      <c r="AD14" s="160" t="e">
        <f t="shared" ca="1" si="0"/>
        <v>#REF!</v>
      </c>
      <c r="AE14" s="160" t="e">
        <f t="shared" ca="1" si="0"/>
        <v>#REF!</v>
      </c>
      <c r="AF14" s="160" t="e">
        <f t="shared" ref="AF14:AF23" ca="1" si="1">INDIRECT("'[PF-overview.xls]"&amp;$D$8&amp;"'!f1")</f>
        <v>#REF!</v>
      </c>
      <c r="AG14" s="5"/>
    </row>
    <row r="15" spans="2:37" ht="12.75" customHeight="1" x14ac:dyDescent="0.2">
      <c r="B15" s="4">
        <v>15</v>
      </c>
      <c r="O15" s="160" t="e">
        <f ca="1">INDIRECT("'[PF-overview.xls]"&amp;$D$8&amp;"'!f1")</f>
        <v>#REF!</v>
      </c>
      <c r="P15" s="160" t="e">
        <f t="shared" ca="1" si="0"/>
        <v>#REF!</v>
      </c>
      <c r="Q15" s="160" t="e">
        <f t="shared" ca="1" si="0"/>
        <v>#REF!</v>
      </c>
      <c r="R15" s="160" t="e">
        <f t="shared" ca="1" si="0"/>
        <v>#REF!</v>
      </c>
      <c r="S15" s="160" t="e">
        <f t="shared" ca="1" si="0"/>
        <v>#REF!</v>
      </c>
      <c r="T15" s="160" t="e">
        <f t="shared" ca="1" si="0"/>
        <v>#REF!</v>
      </c>
      <c r="U15" s="160" t="e">
        <f t="shared" ca="1" si="0"/>
        <v>#REF!</v>
      </c>
      <c r="V15" s="160" t="e">
        <f t="shared" ca="1" si="0"/>
        <v>#REF!</v>
      </c>
      <c r="W15" s="160" t="e">
        <f t="shared" ca="1" si="0"/>
        <v>#REF!</v>
      </c>
      <c r="X15" s="160" t="e">
        <f t="shared" ca="1" si="0"/>
        <v>#REF!</v>
      </c>
      <c r="Y15" s="160" t="e">
        <f t="shared" ca="1" si="0"/>
        <v>#REF!</v>
      </c>
      <c r="Z15" s="160" t="e">
        <f t="shared" ca="1" si="0"/>
        <v>#REF!</v>
      </c>
      <c r="AA15" s="160" t="e">
        <f t="shared" ca="1" si="0"/>
        <v>#REF!</v>
      </c>
      <c r="AB15" s="160" t="e">
        <f t="shared" ca="1" si="0"/>
        <v>#REF!</v>
      </c>
      <c r="AC15" s="160" t="e">
        <f t="shared" ca="1" si="0"/>
        <v>#REF!</v>
      </c>
      <c r="AD15" s="160" t="e">
        <f t="shared" ca="1" si="0"/>
        <v>#REF!</v>
      </c>
      <c r="AE15" s="160" t="e">
        <f t="shared" ca="1" si="0"/>
        <v>#REF!</v>
      </c>
      <c r="AF15" s="160" t="e">
        <f t="shared" ca="1" si="1"/>
        <v>#REF!</v>
      </c>
      <c r="AG15" s="5"/>
    </row>
    <row r="16" spans="2:37" ht="12.75" customHeight="1" x14ac:dyDescent="0.2">
      <c r="B16" s="4"/>
      <c r="O16" s="159" t="e">
        <f ca="1">INDIRECT("'[PF-overview.xlsm]"&amp;$E$8&amp;"'!k30")</f>
        <v>#REF!</v>
      </c>
      <c r="P16" s="160" t="e">
        <f t="shared" ca="1" si="0"/>
        <v>#REF!</v>
      </c>
      <c r="Q16" s="160" t="e">
        <f t="shared" ca="1" si="0"/>
        <v>#REF!</v>
      </c>
      <c r="R16" s="160" t="e">
        <f t="shared" ca="1" si="0"/>
        <v>#REF!</v>
      </c>
      <c r="S16" s="160" t="e">
        <f t="shared" ca="1" si="0"/>
        <v>#REF!</v>
      </c>
      <c r="T16" s="160" t="e">
        <f t="shared" ca="1" si="0"/>
        <v>#REF!</v>
      </c>
      <c r="U16" s="160" t="e">
        <f t="shared" ca="1" si="0"/>
        <v>#REF!</v>
      </c>
      <c r="V16" s="160" t="e">
        <f t="shared" ca="1" si="0"/>
        <v>#REF!</v>
      </c>
      <c r="W16" s="160" t="e">
        <f t="shared" ca="1" si="0"/>
        <v>#REF!</v>
      </c>
      <c r="X16" s="160" t="e">
        <f t="shared" ca="1" si="0"/>
        <v>#REF!</v>
      </c>
      <c r="Y16" s="160" t="e">
        <f t="shared" ca="1" si="0"/>
        <v>#REF!</v>
      </c>
      <c r="Z16" s="160" t="e">
        <f t="shared" ca="1" si="0"/>
        <v>#REF!</v>
      </c>
      <c r="AA16" s="160" t="e">
        <f t="shared" ca="1" si="0"/>
        <v>#REF!</v>
      </c>
      <c r="AB16" s="160" t="e">
        <f t="shared" ca="1" si="0"/>
        <v>#REF!</v>
      </c>
      <c r="AC16" s="160" t="e">
        <f t="shared" ca="1" si="0"/>
        <v>#REF!</v>
      </c>
      <c r="AD16" s="160" t="e">
        <f t="shared" ca="1" si="0"/>
        <v>#REF!</v>
      </c>
      <c r="AE16" s="160" t="e">
        <f t="shared" ca="1" si="0"/>
        <v>#REF!</v>
      </c>
      <c r="AF16" s="160" t="e">
        <f t="shared" ca="1" si="1"/>
        <v>#REF!</v>
      </c>
      <c r="AG16" s="5"/>
    </row>
    <row r="17" spans="2:39" ht="12.75" customHeight="1" x14ac:dyDescent="0.2">
      <c r="B17" s="4"/>
      <c r="O17" s="160" t="e">
        <f ca="1">INDIRECT("'[PF-overview.xls]"&amp;$D$8&amp;"'!f1")</f>
        <v>#REF!</v>
      </c>
      <c r="P17" s="160" t="e">
        <f t="shared" ca="1" si="0"/>
        <v>#REF!</v>
      </c>
      <c r="Q17" s="160" t="e">
        <f t="shared" ca="1" si="0"/>
        <v>#REF!</v>
      </c>
      <c r="R17" s="160" t="e">
        <f t="shared" ca="1" si="0"/>
        <v>#REF!</v>
      </c>
      <c r="S17" s="160" t="e">
        <f t="shared" ca="1" si="0"/>
        <v>#REF!</v>
      </c>
      <c r="T17" s="160" t="e">
        <f t="shared" ca="1" si="0"/>
        <v>#REF!</v>
      </c>
      <c r="U17" s="160" t="e">
        <f t="shared" ca="1" si="0"/>
        <v>#REF!</v>
      </c>
      <c r="V17" s="160" t="e">
        <f t="shared" ca="1" si="0"/>
        <v>#REF!</v>
      </c>
      <c r="W17" s="160" t="e">
        <f t="shared" ca="1" si="0"/>
        <v>#REF!</v>
      </c>
      <c r="X17" s="160" t="e">
        <f t="shared" ca="1" si="0"/>
        <v>#REF!</v>
      </c>
      <c r="Y17" s="160" t="e">
        <f t="shared" ca="1" si="0"/>
        <v>#REF!</v>
      </c>
      <c r="Z17" s="160" t="e">
        <f t="shared" ca="1" si="0"/>
        <v>#REF!</v>
      </c>
      <c r="AA17" s="160" t="e">
        <f t="shared" ca="1" si="0"/>
        <v>#REF!</v>
      </c>
      <c r="AB17" s="160" t="e">
        <f t="shared" ca="1" si="0"/>
        <v>#REF!</v>
      </c>
      <c r="AC17" s="160" t="e">
        <f t="shared" ca="1" si="0"/>
        <v>#REF!</v>
      </c>
      <c r="AD17" s="160" t="e">
        <f t="shared" ca="1" si="0"/>
        <v>#REF!</v>
      </c>
      <c r="AE17" s="160" t="e">
        <f t="shared" ca="1" si="0"/>
        <v>#REF!</v>
      </c>
      <c r="AF17" s="160" t="e">
        <f t="shared" ca="1" si="1"/>
        <v>#REF!</v>
      </c>
      <c r="AG17" s="5"/>
      <c r="AM17" t="s">
        <v>51</v>
      </c>
    </row>
    <row r="18" spans="2:39" ht="12.75" customHeight="1" x14ac:dyDescent="0.2">
      <c r="B18" s="4"/>
      <c r="O18" s="159" t="e">
        <f ca="1">INDIRECT("'[PF-overview.xlsm]"&amp;$E$8&amp;"'!k31")</f>
        <v>#REF!</v>
      </c>
      <c r="P18" s="160" t="e">
        <f t="shared" ca="1" si="0"/>
        <v>#REF!</v>
      </c>
      <c r="Q18" s="160" t="e">
        <f t="shared" ca="1" si="0"/>
        <v>#REF!</v>
      </c>
      <c r="R18" s="160" t="e">
        <f t="shared" ca="1" si="0"/>
        <v>#REF!</v>
      </c>
      <c r="S18" s="160" t="e">
        <f t="shared" ca="1" si="0"/>
        <v>#REF!</v>
      </c>
      <c r="T18" s="160" t="e">
        <f t="shared" ca="1" si="0"/>
        <v>#REF!</v>
      </c>
      <c r="U18" s="160" t="e">
        <f t="shared" ca="1" si="0"/>
        <v>#REF!</v>
      </c>
      <c r="V18" s="160" t="e">
        <f t="shared" ca="1" si="0"/>
        <v>#REF!</v>
      </c>
      <c r="W18" s="160" t="e">
        <f t="shared" ca="1" si="0"/>
        <v>#REF!</v>
      </c>
      <c r="X18" s="160" t="e">
        <f t="shared" ca="1" si="0"/>
        <v>#REF!</v>
      </c>
      <c r="Y18" s="160" t="e">
        <f t="shared" ca="1" si="0"/>
        <v>#REF!</v>
      </c>
      <c r="Z18" s="160" t="e">
        <f t="shared" ca="1" si="0"/>
        <v>#REF!</v>
      </c>
      <c r="AA18" s="160" t="e">
        <f t="shared" ca="1" si="0"/>
        <v>#REF!</v>
      </c>
      <c r="AB18" s="160" t="e">
        <f t="shared" ca="1" si="0"/>
        <v>#REF!</v>
      </c>
      <c r="AC18" s="160" t="e">
        <f t="shared" ca="1" si="0"/>
        <v>#REF!</v>
      </c>
      <c r="AD18" s="160" t="e">
        <f t="shared" ca="1" si="0"/>
        <v>#REF!</v>
      </c>
      <c r="AE18" s="160" t="e">
        <f t="shared" ca="1" si="0"/>
        <v>#REF!</v>
      </c>
      <c r="AF18" s="160" t="e">
        <f t="shared" ca="1" si="1"/>
        <v>#REF!</v>
      </c>
      <c r="AG18" s="5"/>
    </row>
    <row r="19" spans="2:39" ht="12.75" customHeight="1" x14ac:dyDescent="0.2">
      <c r="B19" s="4"/>
      <c r="K19" s="105"/>
      <c r="M19" s="35"/>
      <c r="O19" s="160" t="e">
        <f ca="1">INDIRECT("'[PF-overview.xls]"&amp;$D$8&amp;"'!f1")</f>
        <v>#REF!</v>
      </c>
      <c r="P19" s="160" t="e">
        <f t="shared" ca="1" si="0"/>
        <v>#REF!</v>
      </c>
      <c r="Q19" s="160" t="e">
        <f t="shared" ca="1" si="0"/>
        <v>#REF!</v>
      </c>
      <c r="R19" s="160" t="e">
        <f t="shared" ca="1" si="0"/>
        <v>#REF!</v>
      </c>
      <c r="S19" s="160" t="e">
        <f t="shared" ca="1" si="0"/>
        <v>#REF!</v>
      </c>
      <c r="T19" s="160" t="e">
        <f t="shared" ca="1" si="0"/>
        <v>#REF!</v>
      </c>
      <c r="U19" s="160" t="e">
        <f t="shared" ca="1" si="0"/>
        <v>#REF!</v>
      </c>
      <c r="V19" s="160" t="e">
        <f t="shared" ca="1" si="0"/>
        <v>#REF!</v>
      </c>
      <c r="W19" s="160" t="e">
        <f t="shared" ca="1" si="0"/>
        <v>#REF!</v>
      </c>
      <c r="X19" s="160" t="e">
        <f t="shared" ca="1" si="0"/>
        <v>#REF!</v>
      </c>
      <c r="Y19" s="160" t="e">
        <f t="shared" ca="1" si="0"/>
        <v>#REF!</v>
      </c>
      <c r="Z19" s="160" t="e">
        <f t="shared" ca="1" si="0"/>
        <v>#REF!</v>
      </c>
      <c r="AA19" s="160" t="e">
        <f t="shared" ca="1" si="0"/>
        <v>#REF!</v>
      </c>
      <c r="AB19" s="160" t="e">
        <f t="shared" ca="1" si="0"/>
        <v>#REF!</v>
      </c>
      <c r="AC19" s="160" t="e">
        <f t="shared" ca="1" si="0"/>
        <v>#REF!</v>
      </c>
      <c r="AD19" s="160" t="e">
        <f t="shared" ca="1" si="0"/>
        <v>#REF!</v>
      </c>
      <c r="AE19" s="160" t="e">
        <f t="shared" ca="1" si="0"/>
        <v>#REF!</v>
      </c>
      <c r="AF19" s="160" t="e">
        <f t="shared" ca="1" si="1"/>
        <v>#REF!</v>
      </c>
      <c r="AG19" s="5"/>
    </row>
    <row r="20" spans="2:39" ht="12.75" customHeight="1" x14ac:dyDescent="0.2">
      <c r="B20" s="4"/>
      <c r="O20" s="159" t="e">
        <f ca="1">INDIRECT("'[PF-overview.xlsm]"&amp;$E$8&amp;"'!k32")</f>
        <v>#REF!</v>
      </c>
      <c r="P20" s="160" t="e">
        <f t="shared" ca="1" si="0"/>
        <v>#REF!</v>
      </c>
      <c r="Q20" s="160" t="e">
        <f t="shared" ca="1" si="0"/>
        <v>#REF!</v>
      </c>
      <c r="R20" s="160" t="e">
        <f t="shared" ca="1" si="0"/>
        <v>#REF!</v>
      </c>
      <c r="S20" s="160" t="e">
        <f t="shared" ca="1" si="0"/>
        <v>#REF!</v>
      </c>
      <c r="T20" s="160" t="e">
        <f t="shared" ca="1" si="0"/>
        <v>#REF!</v>
      </c>
      <c r="U20" s="160" t="e">
        <f t="shared" ca="1" si="0"/>
        <v>#REF!</v>
      </c>
      <c r="V20" s="160" t="e">
        <f t="shared" ca="1" si="0"/>
        <v>#REF!</v>
      </c>
      <c r="W20" s="160" t="e">
        <f t="shared" ca="1" si="0"/>
        <v>#REF!</v>
      </c>
      <c r="X20" s="160" t="e">
        <f t="shared" ca="1" si="0"/>
        <v>#REF!</v>
      </c>
      <c r="Y20" s="160" t="e">
        <f t="shared" ca="1" si="0"/>
        <v>#REF!</v>
      </c>
      <c r="Z20" s="160" t="e">
        <f t="shared" ca="1" si="0"/>
        <v>#REF!</v>
      </c>
      <c r="AA20" s="160" t="e">
        <f t="shared" ca="1" si="0"/>
        <v>#REF!</v>
      </c>
      <c r="AB20" s="160" t="e">
        <f t="shared" ca="1" si="0"/>
        <v>#REF!</v>
      </c>
      <c r="AC20" s="160" t="e">
        <f t="shared" ca="1" si="0"/>
        <v>#REF!</v>
      </c>
      <c r="AD20" s="160" t="e">
        <f t="shared" ca="1" si="0"/>
        <v>#REF!</v>
      </c>
      <c r="AE20" s="160" t="e">
        <f t="shared" ca="1" si="0"/>
        <v>#REF!</v>
      </c>
      <c r="AF20" s="160" t="e">
        <f t="shared" ca="1" si="1"/>
        <v>#REF!</v>
      </c>
      <c r="AG20" s="5"/>
    </row>
    <row r="21" spans="2:39" ht="12.75" customHeight="1" x14ac:dyDescent="0.2">
      <c r="B21" s="4"/>
      <c r="O21" s="160" t="e">
        <f ca="1">INDIRECT("'[PF-overview.xls]"&amp;$D$8&amp;"'!f1")</f>
        <v>#REF!</v>
      </c>
      <c r="P21" s="160" t="e">
        <f t="shared" ca="1" si="0"/>
        <v>#REF!</v>
      </c>
      <c r="Q21" s="160" t="e">
        <f t="shared" ca="1" si="0"/>
        <v>#REF!</v>
      </c>
      <c r="R21" s="160" t="e">
        <f t="shared" ca="1" si="0"/>
        <v>#REF!</v>
      </c>
      <c r="S21" s="160" t="e">
        <f t="shared" ca="1" si="0"/>
        <v>#REF!</v>
      </c>
      <c r="T21" s="160" t="e">
        <f t="shared" ca="1" si="0"/>
        <v>#REF!</v>
      </c>
      <c r="U21" s="160" t="e">
        <f t="shared" ca="1" si="0"/>
        <v>#REF!</v>
      </c>
      <c r="V21" s="160" t="e">
        <f t="shared" ca="1" si="0"/>
        <v>#REF!</v>
      </c>
      <c r="W21" s="160" t="e">
        <f t="shared" ca="1" si="0"/>
        <v>#REF!</v>
      </c>
      <c r="X21" s="160" t="e">
        <f t="shared" ca="1" si="0"/>
        <v>#REF!</v>
      </c>
      <c r="Y21" s="160" t="e">
        <f t="shared" ca="1" si="0"/>
        <v>#REF!</v>
      </c>
      <c r="Z21" s="160" t="e">
        <f t="shared" ca="1" si="0"/>
        <v>#REF!</v>
      </c>
      <c r="AA21" s="160" t="e">
        <f t="shared" ca="1" si="0"/>
        <v>#REF!</v>
      </c>
      <c r="AB21" s="160" t="e">
        <f t="shared" ca="1" si="0"/>
        <v>#REF!</v>
      </c>
      <c r="AC21" s="160" t="e">
        <f t="shared" ca="1" si="0"/>
        <v>#REF!</v>
      </c>
      <c r="AD21" s="160" t="e">
        <f t="shared" ca="1" si="0"/>
        <v>#REF!</v>
      </c>
      <c r="AE21" s="160" t="e">
        <f t="shared" ca="1" si="0"/>
        <v>#REF!</v>
      </c>
      <c r="AF21" s="160" t="e">
        <f t="shared" ca="1" si="1"/>
        <v>#REF!</v>
      </c>
      <c r="AG21" s="5"/>
    </row>
    <row r="22" spans="2:39" ht="12.75" customHeight="1" x14ac:dyDescent="0.2">
      <c r="B22" s="4"/>
      <c r="O22" s="159" t="e">
        <f ca="1">INDIRECT("'[PF-overview.xlsm]"&amp;$E$8&amp;"'!k33")</f>
        <v>#REF!</v>
      </c>
      <c r="P22" s="160" t="e">
        <f t="shared" ca="1" si="0"/>
        <v>#REF!</v>
      </c>
      <c r="Q22" s="160" t="e">
        <f t="shared" ca="1" si="0"/>
        <v>#REF!</v>
      </c>
      <c r="R22" s="160" t="e">
        <f t="shared" ca="1" si="0"/>
        <v>#REF!</v>
      </c>
      <c r="S22" s="160" t="e">
        <f t="shared" ca="1" si="0"/>
        <v>#REF!</v>
      </c>
      <c r="T22" s="160" t="e">
        <f t="shared" ca="1" si="0"/>
        <v>#REF!</v>
      </c>
      <c r="U22" s="160" t="e">
        <f t="shared" ca="1" si="0"/>
        <v>#REF!</v>
      </c>
      <c r="V22" s="160" t="e">
        <f t="shared" ca="1" si="0"/>
        <v>#REF!</v>
      </c>
      <c r="W22" s="160" t="e">
        <f t="shared" ca="1" si="0"/>
        <v>#REF!</v>
      </c>
      <c r="X22" s="160" t="e">
        <f t="shared" ca="1" si="0"/>
        <v>#REF!</v>
      </c>
      <c r="Y22" s="160" t="e">
        <f t="shared" ca="1" si="0"/>
        <v>#REF!</v>
      </c>
      <c r="Z22" s="160" t="e">
        <f t="shared" ca="1" si="0"/>
        <v>#REF!</v>
      </c>
      <c r="AA22" s="160" t="e">
        <f t="shared" ca="1" si="0"/>
        <v>#REF!</v>
      </c>
      <c r="AB22" s="160" t="e">
        <f t="shared" ca="1" si="0"/>
        <v>#REF!</v>
      </c>
      <c r="AC22" s="160" t="e">
        <f t="shared" ca="1" si="0"/>
        <v>#REF!</v>
      </c>
      <c r="AD22" s="160" t="e">
        <f t="shared" ca="1" si="0"/>
        <v>#REF!</v>
      </c>
      <c r="AE22" s="160" t="e">
        <f t="shared" ca="1" si="0"/>
        <v>#REF!</v>
      </c>
      <c r="AF22" s="160" t="e">
        <f t="shared" ca="1" si="1"/>
        <v>#REF!</v>
      </c>
      <c r="AG22" s="5"/>
    </row>
    <row r="23" spans="2:39" ht="12.75" customHeight="1" x14ac:dyDescent="0.2">
      <c r="B23" s="4"/>
      <c r="K23" s="105"/>
      <c r="M23" s="35"/>
      <c r="N23">
        <v>100</v>
      </c>
      <c r="O23" s="160" t="e">
        <f ca="1">INDIRECT("'[PF-overview.xls]"&amp;$D$8&amp;"'!f1")</f>
        <v>#REF!</v>
      </c>
      <c r="P23" s="160" t="e">
        <f t="shared" ca="1" si="0"/>
        <v>#REF!</v>
      </c>
      <c r="Q23" s="160" t="e">
        <f t="shared" ca="1" si="0"/>
        <v>#REF!</v>
      </c>
      <c r="R23" s="160" t="e">
        <f t="shared" ca="1" si="0"/>
        <v>#REF!</v>
      </c>
      <c r="S23" s="160" t="e">
        <f t="shared" ca="1" si="0"/>
        <v>#REF!</v>
      </c>
      <c r="T23" s="160" t="e">
        <f t="shared" ca="1" si="0"/>
        <v>#REF!</v>
      </c>
      <c r="U23" s="160" t="e">
        <f t="shared" ca="1" si="0"/>
        <v>#REF!</v>
      </c>
      <c r="V23" s="160" t="e">
        <f t="shared" ca="1" si="0"/>
        <v>#REF!</v>
      </c>
      <c r="W23" s="160" t="e">
        <f t="shared" ca="1" si="0"/>
        <v>#REF!</v>
      </c>
      <c r="X23" s="160" t="e">
        <f t="shared" ca="1" si="0"/>
        <v>#REF!</v>
      </c>
      <c r="Y23" s="160" t="e">
        <f t="shared" ca="1" si="0"/>
        <v>#REF!</v>
      </c>
      <c r="Z23" s="160" t="e">
        <f t="shared" ca="1" si="0"/>
        <v>#REF!</v>
      </c>
      <c r="AA23" s="160" t="e">
        <f t="shared" ca="1" si="0"/>
        <v>#REF!</v>
      </c>
      <c r="AB23" s="160" t="e">
        <f t="shared" ca="1" si="0"/>
        <v>#REF!</v>
      </c>
      <c r="AC23" s="160" t="e">
        <f t="shared" ca="1" si="0"/>
        <v>#REF!</v>
      </c>
      <c r="AD23" s="160" t="e">
        <f t="shared" ca="1" si="0"/>
        <v>#REF!</v>
      </c>
      <c r="AE23" s="160" t="e">
        <f t="shared" ca="1" si="0"/>
        <v>#REF!</v>
      </c>
      <c r="AF23" s="160" t="e">
        <f t="shared" ca="1" si="1"/>
        <v>#REF!</v>
      </c>
      <c r="AG23" s="5"/>
    </row>
    <row r="24" spans="2:39" x14ac:dyDescent="0.2">
      <c r="B24" s="4"/>
      <c r="AG24" s="5"/>
    </row>
    <row r="25" spans="2:39" x14ac:dyDescent="0.2">
      <c r="B25" s="4"/>
      <c r="O25" t="s">
        <v>7</v>
      </c>
      <c r="AG25" s="5"/>
    </row>
    <row r="26" spans="2:39" ht="13.5" x14ac:dyDescent="0.25">
      <c r="B26" s="4"/>
      <c r="P26" s="106" t="e">
        <f ca="1">INDIRECT("'[PF-overview.xlsm]"&amp;$E$8&amp;"'!n13")</f>
        <v>#REF!</v>
      </c>
      <c r="Q26" s="106" t="e">
        <f ca="1">INDIRECT("'[PF-overview.xlsm]"&amp;$E$8&amp;"'!n14")</f>
        <v>#REF!</v>
      </c>
      <c r="R26" s="106" t="e">
        <f ca="1">INDIRECT("'[PF-overview.xlsm]"&amp;$E$8&amp;"'!n15")</f>
        <v>#REF!</v>
      </c>
      <c r="S26" s="106" t="e">
        <f ca="1">INDIRECT("'[PF-overview.xlsm]"&amp;$E$8&amp;"'!n16")</f>
        <v>#REF!</v>
      </c>
      <c r="T26" s="106" t="e">
        <f ca="1">INDIRECT("'[PF-overview.xlsm]"&amp;$E$8&amp;"'!n17")</f>
        <v>#REF!</v>
      </c>
      <c r="U26" s="106" t="e">
        <f ca="1">INDIRECT("'[PF-overview.xlsm]"&amp;$E$8&amp;"'!n18")</f>
        <v>#REF!</v>
      </c>
      <c r="V26" s="106" t="e">
        <f ca="1">INDIRECT("'[PF-overview.xlsm]"&amp;$E$8&amp;"'!n19")</f>
        <v>#REF!</v>
      </c>
      <c r="W26" s="106" t="e">
        <f ca="1">INDIRECT("'[PF-overview.xlsm]"&amp;$E$8&amp;"'!n20")</f>
        <v>#REF!</v>
      </c>
      <c r="X26" s="106" t="e">
        <f ca="1">INDIRECT("'[PF-overview.xlsm]"&amp;$E$8&amp;"'!n21")</f>
        <v>#REF!</v>
      </c>
      <c r="Y26" s="106" t="e">
        <f ca="1">INDIRECT("'[PF-overview.xlsm]"&amp;$E$8&amp;"'!n22")</f>
        <v>#REF!</v>
      </c>
      <c r="Z26" s="106" t="e">
        <f ca="1">INDIRECT("'[PF-overview.xlsm]"&amp;$E$8&amp;"'!n23")</f>
        <v>#REF!</v>
      </c>
      <c r="AA26" s="106" t="e">
        <f ca="1">INDIRECT("'[PF-overview.xlsm]"&amp;$E$8&amp;"'!n24")</f>
        <v>#REF!</v>
      </c>
      <c r="AB26" s="106" t="e">
        <f ca="1">INDIRECT("'[PF-overview.xlsm]"&amp;$E$8&amp;"'!n25")</f>
        <v>#REF!</v>
      </c>
      <c r="AC26" s="106" t="e">
        <f ca="1">INDIRECT("'[PF-overview.xlsm]"&amp;$E$8&amp;"'!n26")</f>
        <v>#REF!</v>
      </c>
      <c r="AD26" s="106" t="e">
        <f ca="1">INDIRECT("'[PF-overview.xlsm]"&amp;$E$8&amp;"'!n27")</f>
        <v>#REF!</v>
      </c>
      <c r="AE26" s="106" t="e">
        <f ca="1">INDIRECT("'[PF-overview.xlsm]"&amp;$E$8&amp;"'!n28")</f>
        <v>#REF!</v>
      </c>
      <c r="AF26" s="106" t="e">
        <f ca="1">INDIRECT("'[PF-overview.xlsm]"&amp;$E$8&amp;"'!n29")</f>
        <v>#REF!</v>
      </c>
      <c r="AG26" s="48" t="e">
        <f ca="1">INDIRECT("'[PF-overview.xlsm]"&amp;$E$8&amp;"'!f1")</f>
        <v>#REF!</v>
      </c>
    </row>
    <row r="27" spans="2:39" ht="13.5" x14ac:dyDescent="0.25">
      <c r="B27" s="4"/>
      <c r="P27" s="106" t="e">
        <f ca="1">INDIRECT("'[PF-overview.xlsm]"&amp;$E$8&amp;"'!o13")</f>
        <v>#REF!</v>
      </c>
      <c r="Q27" s="106" t="e">
        <f ca="1">INDIRECT("'[PF-overview.xlsm]"&amp;$E$8&amp;"'!o14")</f>
        <v>#REF!</v>
      </c>
      <c r="R27" s="106" t="e">
        <f ca="1">INDIRECT("'[PF-overview.xlsm]"&amp;$E$8&amp;"'!o15")</f>
        <v>#REF!</v>
      </c>
      <c r="S27" s="106" t="e">
        <f ca="1">INDIRECT("'[PF-overview.xlsm]"&amp;$E$8&amp;"'!o16")</f>
        <v>#REF!</v>
      </c>
      <c r="T27" s="106" t="e">
        <f ca="1">INDIRECT("'[PF-overview.xlsm]"&amp;$E$8&amp;"'!o17")</f>
        <v>#REF!</v>
      </c>
      <c r="U27" s="106" t="e">
        <f ca="1">INDIRECT("'[PF-overview.xlsm]"&amp;$E$8&amp;"'!o18")</f>
        <v>#REF!</v>
      </c>
      <c r="V27" s="106" t="e">
        <f ca="1">INDIRECT("'[PF-overview.xlsm]"&amp;$E$8&amp;"'!o19")</f>
        <v>#REF!</v>
      </c>
      <c r="W27" s="106" t="e">
        <f ca="1">INDIRECT("'[PF-overview.xlsm]"&amp;$E$8&amp;"'!o20")</f>
        <v>#REF!</v>
      </c>
      <c r="X27" s="106" t="e">
        <f ca="1">INDIRECT("'[PF-overview.xlsm]"&amp;$E$8&amp;"'!o21")</f>
        <v>#REF!</v>
      </c>
      <c r="Y27" s="106" t="e">
        <f ca="1">INDIRECT("'[PF-overview.xlsm]"&amp;$E$8&amp;"'!o22")</f>
        <v>#REF!</v>
      </c>
      <c r="Z27" s="106" t="e">
        <f ca="1">INDIRECT("'[PF-overview.xlsm]"&amp;$E$8&amp;"'!o23")</f>
        <v>#REF!</v>
      </c>
      <c r="AA27" s="106" t="e">
        <f ca="1">INDIRECT("'[PF-overview.xlsm]"&amp;$E$8&amp;"'!o24")</f>
        <v>#REF!</v>
      </c>
      <c r="AB27" s="106" t="e">
        <f ca="1">INDIRECT("'[PF-overview.xlsm]"&amp;$E$8&amp;"'!o25")</f>
        <v>#REF!</v>
      </c>
      <c r="AC27" s="106" t="e">
        <f ca="1">INDIRECT("'[PF-overview.xlsm]"&amp;$E$8&amp;"'!o26")</f>
        <v>#REF!</v>
      </c>
      <c r="AD27" s="106" t="e">
        <f ca="1">INDIRECT("'[PF-overview.xlsm]"&amp;$E$8&amp;"'!o27")</f>
        <v>#REF!</v>
      </c>
      <c r="AE27" s="106" t="e">
        <f ca="1">INDIRECT("'[PF-overview.xlsm]"&amp;$E$8&amp;"'!o28")</f>
        <v>#REF!</v>
      </c>
      <c r="AF27" s="106" t="e">
        <f ca="1">INDIRECT("'[PF-overview.xlsm]"&amp;$E$8&amp;"'!o29")</f>
        <v>#REF!</v>
      </c>
      <c r="AG27" s="48" t="e">
        <f ca="1">INDIRECT("'[PF-overview.xlsm]"&amp;$E$8&amp;"'!f1")</f>
        <v>#REF!</v>
      </c>
    </row>
    <row r="28" spans="2:39" ht="13.5" x14ac:dyDescent="0.25">
      <c r="B28" s="4"/>
      <c r="P28" s="106" t="e">
        <f ca="1">INDIRECT("'[PF-overview.xlsm]"&amp;$E$8&amp;"'!p13")</f>
        <v>#REF!</v>
      </c>
      <c r="Q28" s="106" t="e">
        <f ca="1">INDIRECT("'[PF-overview.xlsm]"&amp;$E$8&amp;"'!p14")</f>
        <v>#REF!</v>
      </c>
      <c r="R28" s="106" t="e">
        <f ca="1">INDIRECT("'[PF-overview.xlsm]"&amp;$E$8&amp;"'!p15")</f>
        <v>#REF!</v>
      </c>
      <c r="S28" s="106" t="e">
        <f ca="1">INDIRECT("'[PF-overview.xlsm]"&amp;$E$8&amp;"'!p16")</f>
        <v>#REF!</v>
      </c>
      <c r="T28" s="106" t="e">
        <f ca="1">INDIRECT("'[PF-overview.xlsm]"&amp;$E$8&amp;"'!p17")</f>
        <v>#REF!</v>
      </c>
      <c r="U28" s="106" t="e">
        <f ca="1">INDIRECT("'[PF-overview.xlsm]"&amp;$E$8&amp;"'!p18")</f>
        <v>#REF!</v>
      </c>
      <c r="V28" s="106" t="e">
        <f ca="1">INDIRECT("'[PF-overview.xlsm]"&amp;$E$8&amp;"'!p19")</f>
        <v>#REF!</v>
      </c>
      <c r="W28" s="106" t="e">
        <f ca="1">INDIRECT("'[PF-overview.xlsm]"&amp;$E$8&amp;"'!p20")</f>
        <v>#REF!</v>
      </c>
      <c r="X28" s="106" t="e">
        <f ca="1">INDIRECT("'[PF-overview.xlsm]"&amp;$E$8&amp;"'!p21")</f>
        <v>#REF!</v>
      </c>
      <c r="Y28" s="106" t="e">
        <f ca="1">INDIRECT("'[PF-overview.xlsm]"&amp;$E$8&amp;"'!p22")</f>
        <v>#REF!</v>
      </c>
      <c r="Z28" s="106" t="e">
        <f ca="1">INDIRECT("'[PF-overview.xlsm]"&amp;$E$8&amp;"'!p23")</f>
        <v>#REF!</v>
      </c>
      <c r="AA28" s="106" t="e">
        <f ca="1">INDIRECT("'[PF-overview.xlsm]"&amp;$E$8&amp;"'!p24")</f>
        <v>#REF!</v>
      </c>
      <c r="AB28" s="106" t="e">
        <f ca="1">INDIRECT("'[PF-overview.xlsm]"&amp;$E$8&amp;"'!p25")</f>
        <v>#REF!</v>
      </c>
      <c r="AC28" s="106" t="e">
        <f ca="1">INDIRECT("'[PF-overview.xlsm]"&amp;$E$8&amp;"'!p26")</f>
        <v>#REF!</v>
      </c>
      <c r="AD28" s="106" t="e">
        <f ca="1">INDIRECT("'[PF-overview.xlsm]"&amp;$E$8&amp;"'!p27")</f>
        <v>#REF!</v>
      </c>
      <c r="AE28" s="106" t="e">
        <f ca="1">INDIRECT("'[PF-overview.xlsm]"&amp;$E$8&amp;"'!p28")</f>
        <v>#REF!</v>
      </c>
      <c r="AF28" s="106" t="e">
        <f ca="1">INDIRECT("'[PF-overview.xlsm]"&amp;$E$8&amp;"'!p29")</f>
        <v>#REF!</v>
      </c>
      <c r="AG28" s="5"/>
    </row>
    <row r="29" spans="2:39" ht="13.5" x14ac:dyDescent="0.25">
      <c r="B29" s="4"/>
      <c r="P29" s="106" t="e">
        <f ca="1">INDIRECT("'[PF-overview.xlsm]"&amp;$E$8&amp;"'!q13")</f>
        <v>#REF!</v>
      </c>
      <c r="Q29" s="106" t="e">
        <f ca="1">INDIRECT("'[PF-overview.xlsm]"&amp;$E$8&amp;"'!q14")</f>
        <v>#REF!</v>
      </c>
      <c r="R29" s="106" t="e">
        <f ca="1">INDIRECT("'[PF-overview.xlsm]"&amp;$E$8&amp;"'!q15")</f>
        <v>#REF!</v>
      </c>
      <c r="S29" s="106" t="e">
        <f ca="1">INDIRECT("'[PF-overview.xlsm]"&amp;$E$8&amp;"'!q16")</f>
        <v>#REF!</v>
      </c>
      <c r="T29" s="106" t="e">
        <f ca="1">INDIRECT("'[PF-overview.xlsm]"&amp;$E$8&amp;"'!q17")</f>
        <v>#REF!</v>
      </c>
      <c r="U29" s="106" t="e">
        <f ca="1">INDIRECT("'[PF-overview.xlsm]"&amp;$E$8&amp;"'!q18")</f>
        <v>#REF!</v>
      </c>
      <c r="V29" s="106" t="e">
        <f ca="1">INDIRECT("'[PF-overview.xlsm]"&amp;$E$8&amp;"'!q19")</f>
        <v>#REF!</v>
      </c>
      <c r="W29" s="106" t="e">
        <f ca="1">INDIRECT("'[PF-overview.xlsm]"&amp;$E$8&amp;"'!q20")</f>
        <v>#REF!</v>
      </c>
      <c r="X29" s="106" t="e">
        <f ca="1">INDIRECT("'[PF-overview.xlsm]"&amp;$E$8&amp;"'!q21")</f>
        <v>#REF!</v>
      </c>
      <c r="Y29" s="106" t="e">
        <f ca="1">INDIRECT("'[PF-overview.xlsm]"&amp;$E$8&amp;"'!q22")</f>
        <v>#REF!</v>
      </c>
      <c r="Z29" s="106" t="e">
        <f ca="1">INDIRECT("'[PF-overview.xlsm]"&amp;$E$8&amp;"'!q23")</f>
        <v>#REF!</v>
      </c>
      <c r="AA29" s="106" t="e">
        <f ca="1">INDIRECT("'[PF-overview.xlsm]"&amp;$E$8&amp;"'!q24")</f>
        <v>#REF!</v>
      </c>
      <c r="AB29" s="106" t="e">
        <f ca="1">INDIRECT("'[PF-overview.xlsm]"&amp;$E$8&amp;"'!q25")</f>
        <v>#REF!</v>
      </c>
      <c r="AC29" s="106" t="e">
        <f ca="1">INDIRECT("'[PF-overview.xlsm]"&amp;$E$8&amp;"'!q26")</f>
        <v>#REF!</v>
      </c>
      <c r="AD29" s="106" t="e">
        <f ca="1">INDIRECT("'[PF-overview.xlsm]"&amp;$E$8&amp;"'!q27")</f>
        <v>#REF!</v>
      </c>
      <c r="AE29" s="106" t="e">
        <f ca="1">INDIRECT("'[PF-overview.xlsm]"&amp;$E$8&amp;"'!q28")</f>
        <v>#REF!</v>
      </c>
      <c r="AF29" s="106" t="e">
        <f ca="1">INDIRECT("'[PF-overview.xlsm]"&amp;$E$8&amp;"'!q29")</f>
        <v>#REF!</v>
      </c>
      <c r="AG29" s="5"/>
    </row>
    <row r="30" spans="2:39" ht="13.5" x14ac:dyDescent="0.25">
      <c r="B30" s="4"/>
      <c r="P30" s="106" t="e">
        <f ca="1">INDIRECT("'[PF-overview.xlsm]"&amp;$E$8&amp;"'!r13")</f>
        <v>#REF!</v>
      </c>
      <c r="Q30" s="106" t="e">
        <f ca="1">INDIRECT("'[PF-overview.xlsm]"&amp;$E$8&amp;"'!r14")</f>
        <v>#REF!</v>
      </c>
      <c r="R30" s="106" t="e">
        <f ca="1">INDIRECT("'[PF-overview.xlsm]"&amp;$E$8&amp;"'!r15")</f>
        <v>#REF!</v>
      </c>
      <c r="S30" s="106" t="e">
        <f ca="1">INDIRECT("'[PF-overview.xlsm]"&amp;$E$8&amp;"'!r16")</f>
        <v>#REF!</v>
      </c>
      <c r="T30" s="106" t="e">
        <f ca="1">INDIRECT("'[PF-overview.xlsm]"&amp;$E$8&amp;"'!r17")</f>
        <v>#REF!</v>
      </c>
      <c r="U30" s="106" t="e">
        <f ca="1">INDIRECT("'[PF-overview.xlsm]"&amp;$E$8&amp;"'!r18")</f>
        <v>#REF!</v>
      </c>
      <c r="V30" s="106" t="e">
        <f ca="1">INDIRECT("'[PF-overview.xlsm]"&amp;$E$8&amp;"'!r19")</f>
        <v>#REF!</v>
      </c>
      <c r="W30" s="106" t="e">
        <f ca="1">INDIRECT("'[PF-overview.xlsm]"&amp;$E$8&amp;"'!r20")</f>
        <v>#REF!</v>
      </c>
      <c r="X30" s="106" t="e">
        <f ca="1">INDIRECT("'[PF-overview.xlsm]"&amp;$E$8&amp;"'!r21")</f>
        <v>#REF!</v>
      </c>
      <c r="Y30" s="106" t="e">
        <f ca="1">INDIRECT("'[PF-overview.xlsm]"&amp;$E$8&amp;"'!r22")</f>
        <v>#REF!</v>
      </c>
      <c r="Z30" s="106" t="e">
        <f ca="1">INDIRECT("'[PF-overview.xlsm]"&amp;$E$8&amp;"'!r23")</f>
        <v>#REF!</v>
      </c>
      <c r="AA30" s="106" t="e">
        <f ca="1">INDIRECT("'[PF-overview.xlsm]"&amp;$E$8&amp;"'!r24")</f>
        <v>#REF!</v>
      </c>
      <c r="AB30" s="106" t="e">
        <f ca="1">INDIRECT("'[PF-overview.xlsm]"&amp;$E$8&amp;"'!r25")</f>
        <v>#REF!</v>
      </c>
      <c r="AC30" s="106" t="e">
        <f ca="1">INDIRECT("'[PF-overview.xlsm]"&amp;$E$8&amp;"'!r26")</f>
        <v>#REF!</v>
      </c>
      <c r="AD30" s="106" t="e">
        <f ca="1">INDIRECT("'[PF-overview.xlsm]"&amp;$E$8&amp;"'!r27")</f>
        <v>#REF!</v>
      </c>
      <c r="AE30" s="106" t="e">
        <f ca="1">INDIRECT("'[PF-overview.xlsm]"&amp;$E$8&amp;"'!r28")</f>
        <v>#REF!</v>
      </c>
      <c r="AF30" s="106" t="e">
        <f ca="1">INDIRECT("'[PF-overview.xlsm]"&amp;$E$8&amp;"'!r29")</f>
        <v>#REF!</v>
      </c>
      <c r="AG30" s="5"/>
    </row>
    <row r="31" spans="2:39" ht="13.5" x14ac:dyDescent="0.25">
      <c r="B31" s="4"/>
      <c r="K31" s="105"/>
      <c r="M31" s="35"/>
      <c r="P31" s="106" t="e">
        <f ca="1">INDIRECT("'[PF-overview.xlsm]"&amp;$E$8&amp;"'!s13")</f>
        <v>#REF!</v>
      </c>
      <c r="Q31" s="106" t="e">
        <f ca="1">INDIRECT("'[PF-overview.xlsm]"&amp;$E$8&amp;"'!s14")</f>
        <v>#REF!</v>
      </c>
      <c r="R31" s="106" t="e">
        <f ca="1">INDIRECT("'[PF-overview.xlsm]"&amp;$E$8&amp;"'!s15")</f>
        <v>#REF!</v>
      </c>
      <c r="S31" s="106" t="e">
        <f ca="1">INDIRECT("'[PF-overview.xlsm]"&amp;$E$8&amp;"'!s16")</f>
        <v>#REF!</v>
      </c>
      <c r="T31" s="106" t="e">
        <f ca="1">INDIRECT("'[PF-overview.xlsm]"&amp;$E$8&amp;"'!s17")</f>
        <v>#REF!</v>
      </c>
      <c r="U31" s="106" t="e">
        <f ca="1">INDIRECT("'[PF-overview.xlsm]"&amp;$E$8&amp;"'!s18")</f>
        <v>#REF!</v>
      </c>
      <c r="V31" s="106" t="e">
        <f ca="1">INDIRECT("'[PF-overview.xlsm]"&amp;$E$8&amp;"'!s19")</f>
        <v>#REF!</v>
      </c>
      <c r="W31" s="106" t="e">
        <f ca="1">INDIRECT("'[PF-overview.xlsm]"&amp;$E$8&amp;"'!s20")</f>
        <v>#REF!</v>
      </c>
      <c r="X31" s="106" t="e">
        <f ca="1">INDIRECT("'[PF-overview.xlsm]"&amp;$E$8&amp;"'!s21")</f>
        <v>#REF!</v>
      </c>
      <c r="Y31" s="106" t="e">
        <f ca="1">INDIRECT("'[PF-overview.xlsm]"&amp;$E$8&amp;"'!s22")</f>
        <v>#REF!</v>
      </c>
      <c r="Z31" s="106" t="e">
        <f ca="1">INDIRECT("'[PF-overview.xlsm]"&amp;$E$8&amp;"'!s23")</f>
        <v>#REF!</v>
      </c>
      <c r="AA31" s="106" t="e">
        <f ca="1">INDIRECT("'[PF-overview.xlsm]"&amp;$E$8&amp;"'!s24")</f>
        <v>#REF!</v>
      </c>
      <c r="AB31" s="106" t="e">
        <f ca="1">INDIRECT("'[PF-overview.xlsm]"&amp;$E$8&amp;"'!s25")</f>
        <v>#REF!</v>
      </c>
      <c r="AC31" s="106" t="e">
        <f ca="1">INDIRECT("'[PF-overview.xlsm]"&amp;$E$8&amp;"'!s26")</f>
        <v>#REF!</v>
      </c>
      <c r="AD31" s="106" t="e">
        <f ca="1">INDIRECT("'[PF-overview.xlsm]"&amp;$E$8&amp;"'!s27")</f>
        <v>#REF!</v>
      </c>
      <c r="AE31" s="106" t="e">
        <f ca="1">INDIRECT("'[PF-overview.xlsm]"&amp;$E$8&amp;"'!s28")</f>
        <v>#REF!</v>
      </c>
      <c r="AF31" s="106" t="e">
        <f ca="1">INDIRECT("'[PF-overview.xlsm]"&amp;$E$8&amp;"'!s29")</f>
        <v>#REF!</v>
      </c>
      <c r="AG31" s="5"/>
    </row>
    <row r="32" spans="2:39" ht="13.5" x14ac:dyDescent="0.25">
      <c r="B32" s="4"/>
      <c r="P32" s="106" t="e">
        <f ca="1">INDIRECT("'[PF-overview.xlsm]"&amp;$E$8&amp;"'!t13")</f>
        <v>#REF!</v>
      </c>
      <c r="Q32" s="106" t="e">
        <f ca="1">INDIRECT("'[PF-overview.xlsm]"&amp;$E$8&amp;"'!t14")</f>
        <v>#REF!</v>
      </c>
      <c r="R32" s="106" t="e">
        <f ca="1">INDIRECT("'[PF-overview.xlsm]"&amp;$E$8&amp;"'!t15")</f>
        <v>#REF!</v>
      </c>
      <c r="S32" s="106" t="e">
        <f ca="1">INDIRECT("'[PF-overview.xlsm]"&amp;$E$8&amp;"'!t16")</f>
        <v>#REF!</v>
      </c>
      <c r="T32" s="106" t="e">
        <f ca="1">INDIRECT("'[PF-overview.xlsm]"&amp;$E$8&amp;"'!t17")</f>
        <v>#REF!</v>
      </c>
      <c r="U32" s="106" t="e">
        <f ca="1">INDIRECT("'[PF-overview.xlsm]"&amp;$E$8&amp;"'!t18")</f>
        <v>#REF!</v>
      </c>
      <c r="V32" s="106" t="e">
        <f ca="1">INDIRECT("'[PF-overview.xlsm]"&amp;$E$8&amp;"'!t19")</f>
        <v>#REF!</v>
      </c>
      <c r="W32" s="106" t="e">
        <f ca="1">INDIRECT("'[PF-overview.xlsm]"&amp;$E$8&amp;"'!t20")</f>
        <v>#REF!</v>
      </c>
      <c r="X32" s="106" t="e">
        <f ca="1">INDIRECT("'[PF-overview.xlsm]"&amp;$E$8&amp;"'!t21")</f>
        <v>#REF!</v>
      </c>
      <c r="Y32" s="106" t="e">
        <f ca="1">INDIRECT("'[PF-overview.xlsm]"&amp;$E$8&amp;"'!t22")</f>
        <v>#REF!</v>
      </c>
      <c r="Z32" s="106" t="e">
        <f ca="1">INDIRECT("'[PF-overview.xlsm]"&amp;$E$8&amp;"'!t23")</f>
        <v>#REF!</v>
      </c>
      <c r="AA32" s="106" t="e">
        <f ca="1">INDIRECT("'[PF-overview.xlsm]"&amp;$E$8&amp;"'!t24")</f>
        <v>#REF!</v>
      </c>
      <c r="AB32" s="106" t="e">
        <f ca="1">INDIRECT("'[PF-overview.xlsm]"&amp;$E$8&amp;"'!t25")</f>
        <v>#REF!</v>
      </c>
      <c r="AC32" s="106" t="e">
        <f ca="1">INDIRECT("'[PF-overview.xlsm]"&amp;$E$8&amp;"'!t26")</f>
        <v>#REF!</v>
      </c>
      <c r="AD32" s="106" t="e">
        <f ca="1">INDIRECT("'[PF-overview.xlsm]"&amp;$E$8&amp;"'!t27")</f>
        <v>#REF!</v>
      </c>
      <c r="AE32" s="106" t="e">
        <f ca="1">INDIRECT("'[PF-overview.xlsm]"&amp;$E$8&amp;"'!t28")</f>
        <v>#REF!</v>
      </c>
      <c r="AF32" s="106" t="e">
        <f ca="1">INDIRECT("'[PF-overview.xlsm]"&amp;$E$8&amp;"'!t29")</f>
        <v>#REF!</v>
      </c>
      <c r="AG32" s="5"/>
    </row>
    <row r="33" spans="2:40" ht="13.5" x14ac:dyDescent="0.25">
      <c r="B33" s="4"/>
      <c r="P33" s="106" t="e">
        <f ca="1">INDIRECT("'[PF-overview.xlsm]"&amp;$E$8&amp;"'!u13")</f>
        <v>#REF!</v>
      </c>
      <c r="Q33" s="106" t="e">
        <f ca="1">INDIRECT("'[PF-overview.xlsm]"&amp;$E$8&amp;"'!u14")</f>
        <v>#REF!</v>
      </c>
      <c r="R33" s="106" t="e">
        <f ca="1">INDIRECT("'[PF-overview.xlsm]"&amp;$E$8&amp;"'!u15")</f>
        <v>#REF!</v>
      </c>
      <c r="S33" s="106" t="e">
        <f ca="1">INDIRECT("'[PF-overview.xlsm]"&amp;$E$8&amp;"'!u16")</f>
        <v>#REF!</v>
      </c>
      <c r="T33" s="106" t="e">
        <f ca="1">INDIRECT("'[PF-overview.xlsm]"&amp;$E$8&amp;"'!u17")</f>
        <v>#REF!</v>
      </c>
      <c r="U33" s="106" t="e">
        <f ca="1">INDIRECT("'[PF-overview.xlsm]"&amp;$E$8&amp;"'!u18")</f>
        <v>#REF!</v>
      </c>
      <c r="V33" s="106" t="e">
        <f ca="1">INDIRECT("'[PF-overview.xlsm]"&amp;$E$8&amp;"'!u19")</f>
        <v>#REF!</v>
      </c>
      <c r="W33" s="106" t="e">
        <f ca="1">INDIRECT("'[PF-overview.xlsm]"&amp;$E$8&amp;"'!u20")</f>
        <v>#REF!</v>
      </c>
      <c r="X33" s="106" t="e">
        <f ca="1">INDIRECT("'[PF-overview.xlsm]"&amp;$E$8&amp;"'!u21")</f>
        <v>#REF!</v>
      </c>
      <c r="Y33" s="106" t="e">
        <f ca="1">INDIRECT("'[PF-overview.xlsm]"&amp;$E$8&amp;"'!u22")</f>
        <v>#REF!</v>
      </c>
      <c r="Z33" s="106" t="e">
        <f ca="1">INDIRECT("'[PF-overview.xlsm]"&amp;$E$8&amp;"'!u23")</f>
        <v>#REF!</v>
      </c>
      <c r="AA33" s="106" t="e">
        <f ca="1">INDIRECT("'[PF-overview.xlsm]"&amp;$E$8&amp;"'!u24")</f>
        <v>#REF!</v>
      </c>
      <c r="AB33" s="106" t="e">
        <f ca="1">INDIRECT("'[PF-overview.xlsm]"&amp;$E$8&amp;"'!u25")</f>
        <v>#REF!</v>
      </c>
      <c r="AC33" s="106" t="e">
        <f ca="1">INDIRECT("'[PF-overview.xlsm]"&amp;$E$8&amp;"'!u26")</f>
        <v>#REF!</v>
      </c>
      <c r="AD33" s="106" t="e">
        <f ca="1">INDIRECT("'[PF-overview.xlsm]"&amp;$E$8&amp;"'!u27")</f>
        <v>#REF!</v>
      </c>
      <c r="AE33" s="106" t="e">
        <f ca="1">INDIRECT("'[PF-overview.xlsm]"&amp;$E$8&amp;"'!u28")</f>
        <v>#REF!</v>
      </c>
      <c r="AF33" s="106" t="e">
        <f ca="1">INDIRECT("'[PF-overview.xlsm]"&amp;$E$8&amp;"'!u29")</f>
        <v>#REF!</v>
      </c>
      <c r="AG33" s="5"/>
    </row>
    <row r="34" spans="2:40" ht="13.5" x14ac:dyDescent="0.25">
      <c r="B34" s="4"/>
      <c r="P34" s="106" t="e">
        <f ca="1">INDIRECT("'[PF-overview.xlsm]"&amp;$E$8&amp;"'!v13")</f>
        <v>#REF!</v>
      </c>
      <c r="Q34" s="106" t="e">
        <f ca="1">INDIRECT("'[PF-overview.xlsm]"&amp;$E$8&amp;"'!v14")</f>
        <v>#REF!</v>
      </c>
      <c r="R34" s="106" t="e">
        <f ca="1">INDIRECT("'[PF-overview.xlsm]"&amp;$E$8&amp;"'!v15")</f>
        <v>#REF!</v>
      </c>
      <c r="S34" s="106" t="e">
        <f ca="1">INDIRECT("'[PF-overview.xlsm]"&amp;$E$8&amp;"'!v16")</f>
        <v>#REF!</v>
      </c>
      <c r="T34" s="106" t="e">
        <f ca="1">INDIRECT("'[PF-overview.xlsm]"&amp;$E$8&amp;"'!v17")</f>
        <v>#REF!</v>
      </c>
      <c r="U34" s="106" t="e">
        <f ca="1">INDIRECT("'[PF-overview.xlsm]"&amp;$E$8&amp;"'!v18")</f>
        <v>#REF!</v>
      </c>
      <c r="V34" s="106" t="e">
        <f ca="1">INDIRECT("'[PF-overview.xlsm]"&amp;$E$8&amp;"'!v19")</f>
        <v>#REF!</v>
      </c>
      <c r="W34" s="106" t="e">
        <f ca="1">INDIRECT("'[PF-overview.xlsm]"&amp;$E$8&amp;"'!v20")</f>
        <v>#REF!</v>
      </c>
      <c r="X34" s="106" t="e">
        <f ca="1">INDIRECT("'[PF-overview.xlsm]"&amp;$E$8&amp;"'!v21")</f>
        <v>#REF!</v>
      </c>
      <c r="Y34" s="106" t="e">
        <f ca="1">INDIRECT("'[PF-overview.xlsm]"&amp;$E$8&amp;"'!v22")</f>
        <v>#REF!</v>
      </c>
      <c r="Z34" s="106" t="e">
        <f ca="1">INDIRECT("'[PF-overview.xlsm]"&amp;$E$8&amp;"'!v23")</f>
        <v>#REF!</v>
      </c>
      <c r="AA34" s="106" t="e">
        <f ca="1">INDIRECT("'[PF-overview.xlsm]"&amp;$E$8&amp;"'!v24")</f>
        <v>#REF!</v>
      </c>
      <c r="AB34" s="106" t="e">
        <f ca="1">INDIRECT("'[PF-overview.xlsm]"&amp;$E$8&amp;"'!v25")</f>
        <v>#REF!</v>
      </c>
      <c r="AC34" s="106" t="e">
        <f ca="1">INDIRECT("'[PF-overview.xlsm]"&amp;$E$8&amp;"'!v26")</f>
        <v>#REF!</v>
      </c>
      <c r="AD34" s="106" t="e">
        <f ca="1">INDIRECT("'[PF-overview.xlsm]"&amp;$E$8&amp;"'!v27")</f>
        <v>#REF!</v>
      </c>
      <c r="AE34" s="106" t="e">
        <f ca="1">INDIRECT("'[PF-overview.xlsm]"&amp;$E$8&amp;"'!v28")</f>
        <v>#REF!</v>
      </c>
      <c r="AF34" s="106" t="e">
        <f ca="1">INDIRECT("'[PF-overview.xlsm]"&amp;$E$8&amp;"'!v29")</f>
        <v>#REF!</v>
      </c>
      <c r="AG34" s="5"/>
    </row>
    <row r="35" spans="2:40" ht="13.5" x14ac:dyDescent="0.25">
      <c r="B35" s="4"/>
      <c r="P35" s="106" t="e">
        <f ca="1">INDIRECT("'[PF-overview.xlsm]"&amp;$E$8&amp;"'!w13")</f>
        <v>#REF!</v>
      </c>
      <c r="Q35" s="106" t="e">
        <f ca="1">INDIRECT("'[PF-overview.xlsm]"&amp;$E$8&amp;"'!w14")</f>
        <v>#REF!</v>
      </c>
      <c r="R35" s="106" t="e">
        <f ca="1">INDIRECT("'[PF-overview.xlsm]"&amp;$E$8&amp;"'!w15")</f>
        <v>#REF!</v>
      </c>
      <c r="S35" s="106" t="e">
        <f ca="1">INDIRECT("'[PF-overview.xlsm]"&amp;$E$8&amp;"'!w16")</f>
        <v>#REF!</v>
      </c>
      <c r="T35" s="106" t="e">
        <f ca="1">INDIRECT("'[PF-overview.xlsm]"&amp;$E$8&amp;"'!w17")</f>
        <v>#REF!</v>
      </c>
      <c r="U35" s="106" t="e">
        <f ca="1">INDIRECT("'[PF-overview.xlsm]"&amp;$E$8&amp;"'!w18")</f>
        <v>#REF!</v>
      </c>
      <c r="V35" s="106" t="e">
        <f ca="1">INDIRECT("'[PF-overview.xlsm]"&amp;$E$8&amp;"'!w19")</f>
        <v>#REF!</v>
      </c>
      <c r="W35" s="106" t="e">
        <f ca="1">INDIRECT("'[PF-overview.xlsm]"&amp;$E$8&amp;"'!w20")</f>
        <v>#REF!</v>
      </c>
      <c r="X35" s="106" t="e">
        <f ca="1">INDIRECT("'[PF-overview.xlsm]"&amp;$E$8&amp;"'!w21")</f>
        <v>#REF!</v>
      </c>
      <c r="Y35" s="106" t="e">
        <f ca="1">INDIRECT("'[PF-overview.xlsm]"&amp;$E$8&amp;"'!w22")</f>
        <v>#REF!</v>
      </c>
      <c r="Z35" s="106" t="e">
        <f ca="1">INDIRECT("'[PF-overview.xlsm]"&amp;$E$8&amp;"'!w23")</f>
        <v>#REF!</v>
      </c>
      <c r="AA35" s="106" t="e">
        <f ca="1">INDIRECT("'[PF-overview.xlsm]"&amp;$E$8&amp;"'!w24")</f>
        <v>#REF!</v>
      </c>
      <c r="AB35" s="106" t="e">
        <f ca="1">INDIRECT("'[PF-overview.xlsm]"&amp;$E$8&amp;"'!w25")</f>
        <v>#REF!</v>
      </c>
      <c r="AC35" s="106" t="e">
        <f ca="1">INDIRECT("'[PF-overview.xlsm]"&amp;$E$8&amp;"'!w26")</f>
        <v>#REF!</v>
      </c>
      <c r="AD35" s="106" t="e">
        <f ca="1">INDIRECT("'[PF-overview.xlsm]"&amp;$E$8&amp;"'!w27")</f>
        <v>#REF!</v>
      </c>
      <c r="AE35" s="106" t="e">
        <f ca="1">INDIRECT("'[PF-overview.xlsm]"&amp;$E$8&amp;"'!w28")</f>
        <v>#REF!</v>
      </c>
      <c r="AF35" s="106" t="e">
        <f ca="1">INDIRECT("'[PF-overview.xlsm]"&amp;$E$8&amp;"'!w29")</f>
        <v>#REF!</v>
      </c>
      <c r="AG35" s="5"/>
    </row>
    <row r="36" spans="2:40" ht="13.5" x14ac:dyDescent="0.25">
      <c r="B36" s="4"/>
      <c r="P36" s="106" t="e">
        <f ca="1">INDIRECT("'[PF-overview.xlsm]"&amp;$E$8&amp;"'!x13")</f>
        <v>#REF!</v>
      </c>
      <c r="Q36" s="106" t="e">
        <f ca="1">INDIRECT("'[PF-overview.xlsm]"&amp;$E$8&amp;"'!x14")</f>
        <v>#REF!</v>
      </c>
      <c r="R36" s="106" t="e">
        <f ca="1">INDIRECT("'[PF-overview.xlsm]"&amp;$E$8&amp;"'!x15")</f>
        <v>#REF!</v>
      </c>
      <c r="S36" s="106" t="e">
        <f ca="1">INDIRECT("'[PF-overview.xlsm]"&amp;$E$8&amp;"'!x16")</f>
        <v>#REF!</v>
      </c>
      <c r="T36" s="106" t="e">
        <f ca="1">INDIRECT("'[PF-overview.xlsm]"&amp;$E$8&amp;"'!x17")</f>
        <v>#REF!</v>
      </c>
      <c r="U36" s="106" t="e">
        <f ca="1">INDIRECT("'[PF-overview.xlsm]"&amp;$E$8&amp;"'!x18")</f>
        <v>#REF!</v>
      </c>
      <c r="V36" s="106" t="e">
        <f ca="1">INDIRECT("'[PF-overview.xlsm]"&amp;$E$8&amp;"'!x19")</f>
        <v>#REF!</v>
      </c>
      <c r="W36" s="106" t="e">
        <f ca="1">INDIRECT("'[PF-overview.xlsm]"&amp;$E$8&amp;"'!x20")</f>
        <v>#REF!</v>
      </c>
      <c r="X36" s="106" t="e">
        <f ca="1">INDIRECT("'[PF-overview.xlsm]"&amp;$E$8&amp;"'!x21")</f>
        <v>#REF!</v>
      </c>
      <c r="Y36" s="106" t="e">
        <f ca="1">INDIRECT("'[PF-overview.xlsm]"&amp;$E$8&amp;"'!x22")</f>
        <v>#REF!</v>
      </c>
      <c r="Z36" s="106" t="e">
        <f ca="1">INDIRECT("'[PF-overview.xlsm]"&amp;$E$8&amp;"'!x23")</f>
        <v>#REF!</v>
      </c>
      <c r="AA36" s="106" t="e">
        <f ca="1">INDIRECT("'[PF-overview.xlsm]"&amp;$E$8&amp;"'!x24")</f>
        <v>#REF!</v>
      </c>
      <c r="AB36" s="106" t="e">
        <f ca="1">INDIRECT("'[PF-overview.xlsm]"&amp;$E$8&amp;"'!x25")</f>
        <v>#REF!</v>
      </c>
      <c r="AC36" s="106" t="e">
        <f ca="1">INDIRECT("'[PF-overview.xlsm]"&amp;$E$8&amp;"'!x26")</f>
        <v>#REF!</v>
      </c>
      <c r="AD36" s="106" t="e">
        <f ca="1">INDIRECT("'[PF-overview.xlsm]"&amp;$E$8&amp;"'!x27")</f>
        <v>#REF!</v>
      </c>
      <c r="AE36" s="106" t="e">
        <f ca="1">INDIRECT("'[PF-overview.xlsm]"&amp;$E$8&amp;"'!x28")</f>
        <v>#REF!</v>
      </c>
      <c r="AF36" s="106" t="e">
        <f ca="1">INDIRECT("'[PF-overview.xlsm]"&amp;$E$8&amp;"'!x29")</f>
        <v>#REF!</v>
      </c>
      <c r="AG36" s="5"/>
    </row>
    <row r="37" spans="2:40" x14ac:dyDescent="0.2">
      <c r="B37" s="4"/>
      <c r="AG37" s="5"/>
    </row>
    <row r="38" spans="2:40" x14ac:dyDescent="0.2">
      <c r="B38" s="4"/>
      <c r="AG38" s="5"/>
    </row>
    <row r="39" spans="2:40" ht="20.100000000000001" customHeight="1" thickBot="1" x14ac:dyDescent="0.3">
      <c r="B39" s="4"/>
      <c r="C39" s="88" t="s">
        <v>52</v>
      </c>
      <c r="D39" s="161">
        <f>VLOOKUP(E8,[1]!commentarea,2,FALSE)</f>
        <v>0</v>
      </c>
      <c r="E39" s="162"/>
      <c r="F39" s="162"/>
      <c r="G39" s="162"/>
      <c r="H39" s="162"/>
      <c r="I39" s="163"/>
      <c r="J39" s="143">
        <f>VLOOKUP(E8,[1]!commentarea,4,FALSE)</f>
        <v>0</v>
      </c>
      <c r="K39" s="144"/>
      <c r="L39" s="144"/>
      <c r="M39" s="144"/>
      <c r="N39" s="144"/>
      <c r="O39" s="164"/>
      <c r="P39" s="106"/>
      <c r="Q39" s="106"/>
      <c r="R39" s="106"/>
      <c r="S39" s="106"/>
      <c r="T39" s="106"/>
      <c r="U39" s="84"/>
      <c r="AD39" s="23" t="s">
        <v>8</v>
      </c>
      <c r="AE39" s="16"/>
      <c r="AF39" s="106"/>
      <c r="AG39" s="5"/>
    </row>
    <row r="40" spans="2:40" ht="20.100000000000001" customHeight="1" thickTop="1" thickBot="1" x14ac:dyDescent="0.3">
      <c r="B40" s="6"/>
      <c r="C40" s="85"/>
      <c r="D40" s="143">
        <f>VLOOKUP(E8,[1]!commentarea,3,FALSE)</f>
        <v>0</v>
      </c>
      <c r="E40" s="144"/>
      <c r="F40" s="144"/>
      <c r="G40" s="144"/>
      <c r="H40" s="144"/>
      <c r="I40" s="144"/>
      <c r="J40" s="145">
        <f>VLOOKUP(E8,[1]!commentarea,5,FALSE)</f>
        <v>0</v>
      </c>
      <c r="K40" s="146"/>
      <c r="L40" s="146"/>
      <c r="M40" s="146"/>
      <c r="N40" s="146"/>
      <c r="O40" s="147"/>
      <c r="P40" s="86"/>
      <c r="Q40" s="86"/>
      <c r="R40" s="86"/>
      <c r="S40" s="86"/>
      <c r="T40" s="86"/>
      <c r="U40" s="8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8"/>
    </row>
    <row r="41" spans="2:40" ht="12.75" customHeight="1" x14ac:dyDescent="0.2">
      <c r="B41" s="1"/>
      <c r="C41" s="112" t="s">
        <v>90</v>
      </c>
      <c r="D41" s="2"/>
      <c r="E41" s="1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3"/>
      <c r="AN41" s="5"/>
    </row>
    <row r="42" spans="2:40" ht="19.5" x14ac:dyDescent="0.35">
      <c r="B42" s="4"/>
      <c r="C42" s="46" t="s">
        <v>19</v>
      </c>
      <c r="D42" s="9"/>
      <c r="E42" s="21"/>
      <c r="F42" s="10"/>
      <c r="G42" s="13"/>
      <c r="H42" s="168" t="s">
        <v>42</v>
      </c>
      <c r="I42" s="169"/>
      <c r="J42" s="170"/>
      <c r="K42" s="82"/>
      <c r="AG42" s="5"/>
      <c r="AN42" s="5"/>
    </row>
    <row r="43" spans="2:40" ht="17.25" thickBot="1" x14ac:dyDescent="0.35">
      <c r="B43" s="4"/>
      <c r="C43" s="37" t="s">
        <v>13</v>
      </c>
      <c r="D43" s="17" t="s">
        <v>14</v>
      </c>
      <c r="E43" s="171" t="s">
        <v>15</v>
      </c>
      <c r="F43" s="172"/>
      <c r="G43" s="75" t="s">
        <v>16</v>
      </c>
      <c r="H43" s="76" t="s">
        <v>24</v>
      </c>
      <c r="I43" s="76" t="s">
        <v>88</v>
      </c>
      <c r="J43" s="76" t="s">
        <v>26</v>
      </c>
      <c r="K43" s="75" t="s">
        <v>41</v>
      </c>
      <c r="M43" s="14"/>
      <c r="AG43" s="5"/>
      <c r="AN43" s="5"/>
    </row>
    <row r="44" spans="2:40" ht="20.100000000000001" customHeight="1" thickTop="1" x14ac:dyDescent="0.3">
      <c r="B44" s="4"/>
      <c r="C44" s="205"/>
      <c r="D44" s="173" t="s">
        <v>9</v>
      </c>
      <c r="E44" s="176" t="s">
        <v>55</v>
      </c>
      <c r="F44" s="177"/>
      <c r="G44" s="25" t="e">
        <f t="shared" ref="G44:G53" si="2">SUM(H44:J44)</f>
        <v>#N/A</v>
      </c>
      <c r="H44" s="109" t="e">
        <f>VLOOKUP(E8,Values,MATCH("Equant &lt;20",Valuenames,0)+3,FALSE)</f>
        <v>#N/A</v>
      </c>
      <c r="I44" s="110" t="e">
        <f>VLOOKUP(E8,Values,MATCH("Equant &gt;20 &lt;80",Valuenames,0)+3,FALSE)</f>
        <v>#N/A</v>
      </c>
      <c r="J44" s="110" t="e">
        <f>VLOOKUP(E8,Values,MATCH("Equant &gt;80",Valuenames,0)+3,FALSE)</f>
        <v>#N/A</v>
      </c>
      <c r="K44" s="26"/>
      <c r="L44" t="s">
        <v>1</v>
      </c>
      <c r="N44" t="str">
        <f>+E44</f>
        <v>Equant</v>
      </c>
      <c r="O44" t="e">
        <f>+G44</f>
        <v>#N/A</v>
      </c>
      <c r="AG44" s="5"/>
      <c r="AN44" s="5"/>
    </row>
    <row r="45" spans="2:40" ht="20.100000000000001" customHeight="1" x14ac:dyDescent="0.3">
      <c r="B45" s="4"/>
      <c r="C45" s="206"/>
      <c r="D45" s="174"/>
      <c r="E45" s="176" t="s">
        <v>56</v>
      </c>
      <c r="F45" s="177"/>
      <c r="G45" s="25" t="e">
        <f t="shared" si="2"/>
        <v>#N/A</v>
      </c>
      <c r="H45" s="109" t="e">
        <f>VLOOKUP($E8,Values,MATCH("Lath"&amp;" "&amp;H43,Valuenames,0)+3,FALSE)</f>
        <v>#N/A</v>
      </c>
      <c r="I45" s="110" t="e">
        <f>VLOOKUP($E8,Values,MATCH("Lath"&amp;" "&amp;I43,Valuenames,0)+3,FALSE)</f>
        <v>#N/A</v>
      </c>
      <c r="J45" s="110" t="e">
        <f>VLOOKUP($E8,Values,MATCH("Lath"&amp;" "&amp;J43,Valuenames,0)+3,FALSE)</f>
        <v>#N/A</v>
      </c>
      <c r="K45" s="26"/>
      <c r="N45" t="str">
        <f>+E45</f>
        <v>Lath</v>
      </c>
      <c r="O45" t="e">
        <f>+G45</f>
        <v>#N/A</v>
      </c>
      <c r="AG45" s="5"/>
      <c r="AN45" s="5"/>
    </row>
    <row r="46" spans="2:40" ht="20.100000000000001" customHeight="1" thickBot="1" x14ac:dyDescent="0.35">
      <c r="B46" s="4"/>
      <c r="C46" s="206"/>
      <c r="D46" s="175"/>
      <c r="E46" s="178" t="s">
        <v>57</v>
      </c>
      <c r="F46" s="179"/>
      <c r="G46" s="120" t="e">
        <f t="shared" si="2"/>
        <v>#N/A</v>
      </c>
      <c r="H46" s="118" t="e">
        <f>VLOOKUP($E$8,Values,MATCH("Corroded"&amp;" "&amp;H43,Valuenames,0)+3,FALSE)</f>
        <v>#N/A</v>
      </c>
      <c r="I46" s="121" t="e">
        <f>VLOOKUP($E$8,Values,MATCH("Corroded"&amp;" "&amp;I43,Valuenames,0)+3,FALSE)</f>
        <v>#N/A</v>
      </c>
      <c r="J46" s="121" t="e">
        <f>VLOOKUP($E$8,Values,MATCH("Corroded"&amp;" "&amp;J43,Valuenames,0)+3,FALSE)</f>
        <v>#N/A</v>
      </c>
      <c r="K46" s="122"/>
      <c r="N46" t="str">
        <f>+E46</f>
        <v>Corroded</v>
      </c>
      <c r="O46" t="e">
        <f>+G46</f>
        <v>#N/A</v>
      </c>
      <c r="AC46" s="9"/>
      <c r="AG46" s="5"/>
      <c r="AN46" s="5"/>
    </row>
    <row r="47" spans="2:40" ht="20.100000000000001" customHeight="1" thickTop="1" thickBot="1" x14ac:dyDescent="0.35">
      <c r="B47" s="4"/>
      <c r="C47" s="206"/>
      <c r="D47" s="180" t="s">
        <v>20</v>
      </c>
      <c r="E47" s="166" t="s">
        <v>58</v>
      </c>
      <c r="F47" s="167"/>
      <c r="G47" s="32" t="e">
        <f t="shared" si="2"/>
        <v>#N/A</v>
      </c>
      <c r="H47" s="111" t="e">
        <f>VLOOKUP($E$8,Values,MATCH($E47&amp;" "&amp;H43,Valuenames,0)+3,FALSE)</f>
        <v>#N/A</v>
      </c>
      <c r="I47" s="111" t="e">
        <f>VLOOKUP($E$8,Values,MATCH($E47&amp;" "&amp;I43,Valuenames,0)+3,FALSE)</f>
        <v>#N/A</v>
      </c>
      <c r="J47" s="111" t="e">
        <f>VLOOKUP($E$8,Values,MATCH($E47&amp;" "&amp;J43,Valuenames,0)+3,FALSE)</f>
        <v>#N/A</v>
      </c>
      <c r="K47" s="28"/>
      <c r="N47" t="str">
        <f>+E47</f>
        <v>Non Biostructured</v>
      </c>
      <c r="O47" t="e">
        <f>+G47</f>
        <v>#N/A</v>
      </c>
      <c r="AC47" s="9"/>
      <c r="AG47" s="5"/>
      <c r="AN47" s="5"/>
    </row>
    <row r="48" spans="2:40" ht="20.100000000000001" customHeight="1" thickTop="1" thickBot="1" x14ac:dyDescent="0.35">
      <c r="B48" s="4"/>
      <c r="C48" s="206"/>
      <c r="D48" s="174"/>
      <c r="E48" s="181" t="s">
        <v>59</v>
      </c>
      <c r="F48" s="182"/>
      <c r="G48" s="123" t="e">
        <f>VLOOKUP($E$8,Values,MATCH($E48,Valuenames,0)+3,FALSE)</f>
        <v>#N/A</v>
      </c>
      <c r="H48" s="183" t="s">
        <v>91</v>
      </c>
      <c r="I48" s="184"/>
      <c r="J48" s="184"/>
      <c r="K48" s="33" t="e">
        <f>VLOOKUP($E$8,Values,MATCH($H48,Valuenames,0)+3,FALSE)</f>
        <v>#N/A</v>
      </c>
      <c r="N48" t="str">
        <f>+E48</f>
        <v>Cuticle</v>
      </c>
      <c r="O48" t="e">
        <f>+G48</f>
        <v>#N/A</v>
      </c>
      <c r="AG48" s="5"/>
      <c r="AN48" s="5"/>
    </row>
    <row r="49" spans="2:40" ht="20.100000000000001" customHeight="1" thickTop="1" x14ac:dyDescent="0.3">
      <c r="B49" s="4"/>
      <c r="C49" s="206"/>
      <c r="D49" s="174"/>
      <c r="E49" s="185" t="s">
        <v>54</v>
      </c>
      <c r="F49" s="186"/>
      <c r="G49" s="29" t="e">
        <f>SUM(H49:J49)</f>
        <v>#N/A</v>
      </c>
      <c r="H49" s="113" t="e">
        <f>VLOOKUP($E$8,Values,MATCH(E49&amp;" "&amp;H43,Valuenames,0)+3,FALSE)</f>
        <v>#N/A</v>
      </c>
      <c r="I49" s="113" t="e">
        <f>VLOOKUP($E$8,Values,MATCH(E49&amp;" "&amp;I43,Valuenames,0)+3,FALSE)</f>
        <v>#N/A</v>
      </c>
      <c r="J49" s="113" t="e">
        <f>VLOOKUP($E$8,Values,MATCH(E49&amp;" "&amp;J43,Valuenames,0)+3,FALSE)</f>
        <v>#N/A</v>
      </c>
      <c r="K49" s="30"/>
      <c r="N49" t="str">
        <f>+H48</f>
        <v>Membrane</v>
      </c>
      <c r="O49" t="e">
        <f>+K48</f>
        <v>#N/A</v>
      </c>
      <c r="AG49" s="5"/>
      <c r="AN49" s="5"/>
    </row>
    <row r="50" spans="2:40" ht="20.100000000000001" customHeight="1" x14ac:dyDescent="0.3">
      <c r="B50" s="4"/>
      <c r="C50" s="206"/>
      <c r="D50" s="174"/>
      <c r="E50" s="176" t="s">
        <v>60</v>
      </c>
      <c r="F50" s="177"/>
      <c r="G50" s="25" t="e">
        <f t="shared" si="2"/>
        <v>#N/A</v>
      </c>
      <c r="H50" s="104" t="e">
        <f>VLOOKUP($E$8,Values,MATCH(E50&amp;" "&amp;H43,Valuenames,0)+3,FALSE)</f>
        <v>#N/A</v>
      </c>
      <c r="I50" s="104" t="e">
        <f>VLOOKUP($E$8,Values,MATCH(E50&amp;" "&amp;I43,Valuenames,0)+3,FALSE)</f>
        <v>#N/A</v>
      </c>
      <c r="J50" s="104" t="e">
        <f>VLOOKUP($E$8,Values,MATCH(E50&amp;" "&amp;J43,Valuenames,0)+3,FALSE)</f>
        <v>#N/A</v>
      </c>
      <c r="K50" s="26"/>
      <c r="N50" t="str">
        <f t="shared" ref="N50:N56" si="3">+E49</f>
        <v>Cross hat</v>
      </c>
      <c r="O50" t="e">
        <f>+G49</f>
        <v>#N/A</v>
      </c>
      <c r="AG50" s="5"/>
      <c r="AN50" s="5"/>
    </row>
    <row r="51" spans="2:40" ht="20.100000000000001" customHeight="1" x14ac:dyDescent="0.3">
      <c r="B51" s="4"/>
      <c r="C51" s="206"/>
      <c r="D51" s="174"/>
      <c r="E51" s="176" t="s">
        <v>61</v>
      </c>
      <c r="F51" s="177"/>
      <c r="G51" s="25" t="e">
        <f t="shared" si="2"/>
        <v>#N/A</v>
      </c>
      <c r="H51" s="104" t="e">
        <f>VLOOKUP($E$8,Values,MATCH(E51&amp;" "&amp;H43,Valuenames,0)+3,FALSE)</f>
        <v>#N/A</v>
      </c>
      <c r="I51" s="104" t="e">
        <f>VLOOKUP($E$8,Values,MATCH(E51&amp;" "&amp;I43,Valuenames,0)+3,FALSE)</f>
        <v>#N/A</v>
      </c>
      <c r="J51" s="104" t="e">
        <f>VLOOKUP($E$8,Values,MATCH(E51&amp;" "&amp;J43,Valuenames,0)+3,FALSE)</f>
        <v>#N/A</v>
      </c>
      <c r="K51" s="26"/>
      <c r="N51" t="str">
        <f t="shared" si="3"/>
        <v>Striate</v>
      </c>
      <c r="O51" t="e">
        <f t="shared" ref="O51:O56" si="4">+G50</f>
        <v>#N/A</v>
      </c>
      <c r="AG51" s="5"/>
      <c r="AN51" s="5"/>
    </row>
    <row r="52" spans="2:40" ht="20.100000000000001" customHeight="1" x14ac:dyDescent="0.3">
      <c r="B52" s="4"/>
      <c r="C52" s="206"/>
      <c r="D52" s="174"/>
      <c r="E52" s="176" t="s">
        <v>62</v>
      </c>
      <c r="F52" s="177"/>
      <c r="G52" s="25" t="e">
        <f t="shared" si="2"/>
        <v>#N/A</v>
      </c>
      <c r="H52" s="104" t="e">
        <f>VLOOKUP($E$8,Values,MATCH(E52&amp;" "&amp;H43,Valuenames,0)+3,FALSE)</f>
        <v>#N/A</v>
      </c>
      <c r="I52" s="104" t="e">
        <f>VLOOKUP($E$8,Values,MATCH(E52&amp;" "&amp;I43,Valuenames,0)+3,FALSE)</f>
        <v>#N/A</v>
      </c>
      <c r="J52" s="104" t="e">
        <f>VLOOKUP($E$8,Values,MATCH(E52&amp;" "&amp;J43,Valuenames,0)+3,FALSE)</f>
        <v>#N/A</v>
      </c>
      <c r="K52" s="26"/>
      <c r="N52" t="str">
        <f t="shared" si="3"/>
        <v>Striped</v>
      </c>
      <c r="O52" t="e">
        <f t="shared" si="4"/>
        <v>#N/A</v>
      </c>
      <c r="AG52" s="5"/>
      <c r="AN52" s="5"/>
    </row>
    <row r="53" spans="2:40" ht="20.100000000000001" customHeight="1" thickBot="1" x14ac:dyDescent="0.35">
      <c r="B53" s="4"/>
      <c r="C53" s="206"/>
      <c r="D53" s="174"/>
      <c r="E53" s="166" t="s">
        <v>63</v>
      </c>
      <c r="F53" s="167"/>
      <c r="G53" s="27" t="e">
        <f t="shared" si="2"/>
        <v>#N/A</v>
      </c>
      <c r="H53" s="114" t="e">
        <f>VLOOKUP($E$8,Values,MATCH(E53&amp;" "&amp;H43,Valuenames,0)+3,FALSE)</f>
        <v>#N/A</v>
      </c>
      <c r="I53" s="114" t="e">
        <f>VLOOKUP($E$8,Values,MATCH(E53&amp;" "&amp;I43,Valuenames,0)+3,FALSE)</f>
        <v>#N/A</v>
      </c>
      <c r="J53" s="114" t="e">
        <f>VLOOKUP($E$8,Values,MATCH(E53&amp;" "&amp;J43,Valuenames,0)+3,FALSE)</f>
        <v>#N/A</v>
      </c>
      <c r="K53" s="28"/>
      <c r="N53" t="str">
        <f t="shared" si="3"/>
        <v>Banded</v>
      </c>
      <c r="O53" t="e">
        <f t="shared" si="4"/>
        <v>#N/A</v>
      </c>
      <c r="AG53" s="5"/>
      <c r="AN53" s="5"/>
    </row>
    <row r="54" spans="2:40" ht="20.100000000000001" customHeight="1" thickTop="1" x14ac:dyDescent="0.3">
      <c r="B54" s="4"/>
      <c r="C54" s="206"/>
      <c r="D54" s="174"/>
      <c r="E54" s="185" t="s">
        <v>64</v>
      </c>
      <c r="F54" s="186"/>
      <c r="G54" s="29" t="e">
        <f t="shared" ref="G54:G65" si="5">VLOOKUP($E$8,Values,MATCH(E54,Valuenames,0)+3,FALSE)</f>
        <v>#N/A</v>
      </c>
      <c r="H54" s="124" t="s">
        <v>31</v>
      </c>
      <c r="I54" s="125" t="s">
        <v>31</v>
      </c>
      <c r="J54" s="125" t="s">
        <v>31</v>
      </c>
      <c r="K54" s="126"/>
      <c r="N54" t="str">
        <f t="shared" si="3"/>
        <v>Pitted</v>
      </c>
      <c r="O54" t="e">
        <f t="shared" si="4"/>
        <v>#N/A</v>
      </c>
      <c r="AG54" s="5"/>
      <c r="AN54" s="5"/>
    </row>
    <row r="55" spans="2:40" ht="20.100000000000001" customHeight="1" thickBot="1" x14ac:dyDescent="0.35">
      <c r="B55" s="4"/>
      <c r="C55" s="206"/>
      <c r="D55" s="175"/>
      <c r="E55" s="166" t="s">
        <v>65</v>
      </c>
      <c r="F55" s="167"/>
      <c r="G55" s="32" t="e">
        <f t="shared" si="5"/>
        <v>#N/A</v>
      </c>
      <c r="H55" s="73" t="s">
        <v>31</v>
      </c>
      <c r="I55" s="74" t="s">
        <v>31</v>
      </c>
      <c r="J55" s="74" t="s">
        <v>31</v>
      </c>
      <c r="K55" s="72"/>
      <c r="N55" t="str">
        <f t="shared" si="3"/>
        <v>Fungal Hyphae</v>
      </c>
      <c r="O55" t="e">
        <f t="shared" si="4"/>
        <v>#N/A</v>
      </c>
      <c r="AG55" s="5"/>
      <c r="AN55" s="5"/>
    </row>
    <row r="56" spans="2:40" ht="20.100000000000001" customHeight="1" thickTop="1" x14ac:dyDescent="0.3">
      <c r="B56" s="4"/>
      <c r="C56" s="206"/>
      <c r="D56" s="187" t="s">
        <v>22</v>
      </c>
      <c r="E56" s="189" t="s">
        <v>66</v>
      </c>
      <c r="F56" s="189"/>
      <c r="G56" s="29" t="e">
        <f t="shared" si="5"/>
        <v>#N/A</v>
      </c>
      <c r="H56" s="141" t="s">
        <v>53</v>
      </c>
      <c r="I56" s="142"/>
      <c r="J56" s="38"/>
      <c r="K56" s="89" t="e">
        <f>VLOOKUP($E$8,Values,MATCH(H56,Valuenames,0)+3,FALSE)</f>
        <v>#N/A</v>
      </c>
      <c r="N56" t="str">
        <f t="shared" si="3"/>
        <v>Slcereids</v>
      </c>
      <c r="O56" t="e">
        <f t="shared" si="4"/>
        <v>#N/A</v>
      </c>
      <c r="AG56" s="5"/>
      <c r="AN56" s="5"/>
    </row>
    <row r="57" spans="2:40" ht="20.100000000000001" customHeight="1" x14ac:dyDescent="0.3">
      <c r="B57" s="4"/>
      <c r="C57" s="206"/>
      <c r="D57" s="188"/>
      <c r="E57" s="190" t="s">
        <v>67</v>
      </c>
      <c r="F57" s="190"/>
      <c r="G57" s="31" t="e">
        <f t="shared" si="5"/>
        <v>#N/A</v>
      </c>
      <c r="H57" s="43"/>
      <c r="I57" s="44"/>
      <c r="J57" s="44"/>
      <c r="K57" s="50"/>
      <c r="N57" t="str">
        <f>+H58</f>
        <v>fungal spore</v>
      </c>
      <c r="O57" t="e">
        <f>+K58</f>
        <v>#N/A</v>
      </c>
      <c r="AG57" s="5"/>
      <c r="AN57" s="5"/>
    </row>
    <row r="58" spans="2:40" ht="20.100000000000001" customHeight="1" thickBot="1" x14ac:dyDescent="0.35">
      <c r="B58" s="4"/>
      <c r="C58" s="206"/>
      <c r="D58" s="175"/>
      <c r="E58" s="191" t="s">
        <v>32</v>
      </c>
      <c r="F58" s="191"/>
      <c r="G58" s="32" t="e">
        <f t="shared" si="5"/>
        <v>#N/A</v>
      </c>
      <c r="H58" s="199" t="s">
        <v>93</v>
      </c>
      <c r="I58" s="200"/>
      <c r="J58" s="92"/>
      <c r="K58" s="93" t="e">
        <f>VLOOKUP($E$8,Values,MATCH(H58,Valuenames,0)+3,FALSE)</f>
        <v>#N/A</v>
      </c>
      <c r="N58" t="str">
        <f>+E56</f>
        <v>SPORES</v>
      </c>
      <c r="O58" t="e">
        <f>+G56</f>
        <v>#N/A</v>
      </c>
      <c r="AG58" s="5"/>
      <c r="AN58" s="5"/>
    </row>
    <row r="59" spans="2:40" ht="20.100000000000001" customHeight="1" thickTop="1" x14ac:dyDescent="0.3">
      <c r="B59" s="4"/>
      <c r="C59" s="207"/>
      <c r="D59" s="193" t="s">
        <v>0</v>
      </c>
      <c r="E59" s="185" t="s">
        <v>68</v>
      </c>
      <c r="F59" s="186"/>
      <c r="G59" s="29" t="e">
        <f t="shared" si="5"/>
        <v>#N/A</v>
      </c>
      <c r="H59" s="94"/>
      <c r="I59" s="10"/>
      <c r="J59" s="10"/>
      <c r="K59" s="13"/>
      <c r="N59" t="str">
        <f>+E57</f>
        <v>POLLEN grains</v>
      </c>
      <c r="O59" t="e">
        <f>+G57</f>
        <v>#N/A</v>
      </c>
      <c r="AG59" s="5"/>
      <c r="AN59" s="5"/>
    </row>
    <row r="60" spans="2:40" ht="20.100000000000001" customHeight="1" thickBot="1" x14ac:dyDescent="0.35">
      <c r="B60" s="4"/>
      <c r="C60" s="207"/>
      <c r="D60" s="193"/>
      <c r="E60" s="185" t="s">
        <v>69</v>
      </c>
      <c r="F60" s="186"/>
      <c r="G60" s="49" t="e">
        <f t="shared" si="5"/>
        <v>#N/A</v>
      </c>
      <c r="H60" s="43"/>
      <c r="I60" s="44"/>
      <c r="J60" s="44"/>
      <c r="K60" s="50"/>
      <c r="M60" s="57"/>
      <c r="N60" t="str">
        <f>+E58</f>
        <v>bisaccate grains</v>
      </c>
      <c r="O60" t="e">
        <f>+G58</f>
        <v>#N/A</v>
      </c>
      <c r="AG60" s="5"/>
      <c r="AN60" s="5"/>
    </row>
    <row r="61" spans="2:40" ht="20.100000000000001" customHeight="1" thickTop="1" x14ac:dyDescent="0.3">
      <c r="B61" s="4"/>
      <c r="C61" s="203"/>
      <c r="D61" s="193"/>
      <c r="E61" s="185" t="s">
        <v>82</v>
      </c>
      <c r="F61" s="186"/>
      <c r="G61" s="49" t="e">
        <f t="shared" si="5"/>
        <v>#N/A</v>
      </c>
      <c r="H61" s="104" t="s">
        <v>83</v>
      </c>
      <c r="I61" s="31" t="e">
        <f>VLOOKUP($E$8,Values,MATCH("AOM flour.",Valuenames,0)+3,FALSE)</f>
        <v>#N/A</v>
      </c>
      <c r="J61" s="90" t="s">
        <v>23</v>
      </c>
      <c r="K61" s="31" t="e">
        <f>VLOOKUP($E$8,Values,MATCH(J61,Valuenames,0)+3,FALSE)</f>
        <v>#N/A</v>
      </c>
      <c r="N61" t="str">
        <f>+H56</f>
        <v>Paly indet</v>
      </c>
      <c r="O61" t="e">
        <f>+K56</f>
        <v>#N/A</v>
      </c>
      <c r="AB61" t="s">
        <v>2</v>
      </c>
      <c r="AG61" s="5"/>
      <c r="AN61" s="5"/>
    </row>
    <row r="62" spans="2:40" ht="20.100000000000001" customHeight="1" thickBot="1" x14ac:dyDescent="0.35">
      <c r="B62" s="4"/>
      <c r="C62" s="203"/>
      <c r="D62" s="194"/>
      <c r="E62" s="166" t="s">
        <v>70</v>
      </c>
      <c r="F62" s="167"/>
      <c r="G62" s="51" t="e">
        <f t="shared" si="5"/>
        <v>#N/A</v>
      </c>
      <c r="H62" s="52"/>
      <c r="I62" s="16"/>
      <c r="J62" s="16"/>
      <c r="K62" s="53"/>
      <c r="N62" t="str">
        <f>+E59</f>
        <v>Resin</v>
      </c>
      <c r="O62" t="e">
        <f>+G59</f>
        <v>#N/A</v>
      </c>
      <c r="AG62" s="5"/>
      <c r="AN62" s="5"/>
    </row>
    <row r="63" spans="2:40" ht="20.100000000000001" customHeight="1" thickTop="1" thickBot="1" x14ac:dyDescent="0.35">
      <c r="B63" s="4"/>
      <c r="C63" s="203"/>
      <c r="D63" s="195" t="s">
        <v>49</v>
      </c>
      <c r="E63" s="201" t="s">
        <v>74</v>
      </c>
      <c r="F63" s="202"/>
      <c r="G63" s="70" t="e">
        <f t="shared" si="5"/>
        <v>#N/A</v>
      </c>
      <c r="H63" s="94"/>
      <c r="I63" s="10"/>
      <c r="J63" s="10"/>
      <c r="K63" s="13"/>
      <c r="M63" s="16"/>
      <c r="N63" t="str">
        <f>+E60</f>
        <v>Macrophyte Tissues</v>
      </c>
      <c r="O63" t="e">
        <f>+G60</f>
        <v>#N/A</v>
      </c>
      <c r="V63" s="35" t="s">
        <v>38</v>
      </c>
      <c r="W63" s="35" t="s">
        <v>39</v>
      </c>
      <c r="AG63" s="5"/>
      <c r="AN63" s="5"/>
    </row>
    <row r="64" spans="2:40" ht="20.100000000000001" customHeight="1" thickTop="1" x14ac:dyDescent="0.3">
      <c r="B64" s="4"/>
      <c r="C64" s="203"/>
      <c r="D64" s="196"/>
      <c r="E64" s="185" t="s">
        <v>75</v>
      </c>
      <c r="F64" s="186"/>
      <c r="G64" s="29" t="e">
        <f t="shared" si="5"/>
        <v>#N/A</v>
      </c>
      <c r="K64" s="39"/>
      <c r="N64" t="str">
        <f>+E61</f>
        <v>AOM non flouresc.</v>
      </c>
      <c r="O64" t="e">
        <f>+G61</f>
        <v>#N/A</v>
      </c>
      <c r="AG64" s="5"/>
      <c r="AN64" s="5"/>
    </row>
    <row r="65" spans="2:44" ht="20.100000000000001" customHeight="1" thickBot="1" x14ac:dyDescent="0.35">
      <c r="B65" s="4"/>
      <c r="C65" s="203"/>
      <c r="D65" s="197"/>
      <c r="E65" s="166" t="s">
        <v>76</v>
      </c>
      <c r="F65" s="167"/>
      <c r="G65" s="32" t="e">
        <f t="shared" si="5"/>
        <v>#N/A</v>
      </c>
      <c r="H65" s="91" t="s">
        <v>48</v>
      </c>
      <c r="I65" s="92"/>
      <c r="J65" s="93"/>
      <c r="K65" s="32" t="e">
        <f>VLOOKUP($E$8,Values,MATCH(H65,Valuenames,0)+3,FALSE)</f>
        <v>#N/A</v>
      </c>
      <c r="N65" s="96" t="s">
        <v>84</v>
      </c>
      <c r="O65" t="e">
        <f>+I61</f>
        <v>#N/A</v>
      </c>
      <c r="AG65" s="5"/>
      <c r="AN65" s="5"/>
    </row>
    <row r="66" spans="2:44" ht="20.100000000000001" customHeight="1" thickTop="1" x14ac:dyDescent="0.3">
      <c r="B66" s="4"/>
      <c r="C66" s="203"/>
      <c r="D66" s="214" t="s">
        <v>18</v>
      </c>
      <c r="E66" s="59" t="s">
        <v>71</v>
      </c>
      <c r="F66" s="59"/>
      <c r="G66" s="119" t="e">
        <f>SUM(H67:K67)+K69</f>
        <v>#N/A</v>
      </c>
      <c r="H66" s="60" t="s">
        <v>27</v>
      </c>
      <c r="I66" s="60" t="s">
        <v>28</v>
      </c>
      <c r="J66" s="61" t="s">
        <v>30</v>
      </c>
      <c r="K66" s="62" t="s">
        <v>29</v>
      </c>
      <c r="N66" t="s">
        <v>23</v>
      </c>
      <c r="O66" t="e">
        <f>+K61</f>
        <v>#N/A</v>
      </c>
      <c r="AG66" s="5"/>
      <c r="AN66" s="5"/>
    </row>
    <row r="67" spans="2:44" ht="20.100000000000001" customHeight="1" x14ac:dyDescent="0.3">
      <c r="B67" s="4"/>
      <c r="C67" s="203"/>
      <c r="D67" s="215"/>
      <c r="E67" s="65" t="s">
        <v>72</v>
      </c>
      <c r="F67" s="66"/>
      <c r="G67" s="67" t="e">
        <f t="shared" ref="G67:G68" si="6">VLOOKUP($E$8,Values,MATCH(E67,Valuenames,0)+3,FALSE)</f>
        <v>#N/A</v>
      </c>
      <c r="H67" s="63" t="e">
        <f>VLOOKUP($E$8,Values,MATCH(E66&amp;" "&amp;H66,Valuenames,0)+3,FALSE)</f>
        <v>#N/A</v>
      </c>
      <c r="I67" s="63" t="e">
        <f>VLOOKUP($E$8,Values,MATCH(E66&amp;" "&amp;I66,Valuenames,0)+3,FALSE)</f>
        <v>#N/A</v>
      </c>
      <c r="J67" s="63" t="e">
        <f>VLOOKUP($E$8,Values,MATCH(E66&amp;" "&amp;J66,Valuenames,0)+3,FALSE)</f>
        <v>#N/A</v>
      </c>
      <c r="K67" s="63" t="e">
        <f>VLOOKUP($E$8,Values,MATCH(E66&amp;" "&amp;K66,Valuenames,0)+3,FALSE)</f>
        <v>#N/A</v>
      </c>
      <c r="N67" t="str">
        <f t="shared" ref="N67:N70" si="7">+E62</f>
        <v>Microbial Mats</v>
      </c>
      <c r="O67" t="e">
        <f t="shared" ref="O67:O70" si="8">+G62</f>
        <v>#N/A</v>
      </c>
      <c r="AG67" s="5"/>
      <c r="AN67" s="5"/>
    </row>
    <row r="68" spans="2:44" ht="20.100000000000001" customHeight="1" thickBot="1" x14ac:dyDescent="0.35">
      <c r="B68" s="4"/>
      <c r="C68" s="203"/>
      <c r="D68" s="216"/>
      <c r="E68" s="217" t="s">
        <v>73</v>
      </c>
      <c r="F68" s="218"/>
      <c r="G68" s="68" t="e">
        <f t="shared" si="6"/>
        <v>#N/A</v>
      </c>
      <c r="H68" s="41"/>
      <c r="I68" s="40"/>
      <c r="J68" s="54"/>
      <c r="K68" s="64" t="s">
        <v>89</v>
      </c>
      <c r="L68" s="10"/>
      <c r="N68" t="str">
        <f t="shared" si="7"/>
        <v>Botryococcus</v>
      </c>
      <c r="O68" t="e">
        <f t="shared" si="8"/>
        <v>#N/A</v>
      </c>
      <c r="AG68" s="5"/>
      <c r="AN68" s="5"/>
    </row>
    <row r="69" spans="2:44" ht="20.100000000000001" customHeight="1" thickTop="1" thickBot="1" x14ac:dyDescent="0.35">
      <c r="B69" s="4"/>
      <c r="C69" s="203"/>
      <c r="D69" s="219" t="s">
        <v>50</v>
      </c>
      <c r="E69" s="115" t="s">
        <v>77</v>
      </c>
      <c r="F69" s="116"/>
      <c r="G69" s="70" t="e">
        <f>VLOOKUP($E$8,Values,MATCH(E69,Valuenames,0)+3,FALSE)</f>
        <v>#N/A</v>
      </c>
      <c r="H69" s="38"/>
      <c r="I69" s="38"/>
      <c r="J69" s="55"/>
      <c r="K69" s="69" t="e">
        <f>VLOOKUP($E$8,Values,MATCH(E66&amp;" "&amp;K68,Valuenames,0)+3,FALSE)</f>
        <v>#N/A</v>
      </c>
      <c r="M69" s="52"/>
      <c r="N69" t="str">
        <f t="shared" si="7"/>
        <v>Pediastrium</v>
      </c>
      <c r="O69" t="e">
        <f t="shared" si="8"/>
        <v>#N/A</v>
      </c>
      <c r="AG69" s="5"/>
      <c r="AN69" s="5"/>
    </row>
    <row r="70" spans="2:44" ht="20.100000000000001" customHeight="1" thickTop="1" x14ac:dyDescent="0.3">
      <c r="B70" s="4"/>
      <c r="C70" s="203"/>
      <c r="D70" s="220"/>
      <c r="E70" s="192" t="s">
        <v>78</v>
      </c>
      <c r="F70" s="177"/>
      <c r="G70" s="31" t="e">
        <f t="shared" ref="G70:G72" si="9">VLOOKUP($E$8,Values,MATCH(E70,Valuenames,0)+3,FALSE)</f>
        <v>#N/A</v>
      </c>
      <c r="H70" s="208"/>
      <c r="I70" s="209"/>
      <c r="J70" s="209"/>
      <c r="K70" s="209"/>
      <c r="M70" s="14"/>
      <c r="N70" t="str">
        <f t="shared" si="7"/>
        <v>Zygnemataceaea</v>
      </c>
      <c r="O70" t="e">
        <f t="shared" si="8"/>
        <v>#N/A</v>
      </c>
      <c r="AG70" s="5"/>
      <c r="AN70" s="5"/>
    </row>
    <row r="71" spans="2:44" ht="20.100000000000001" customHeight="1" thickBot="1" x14ac:dyDescent="0.35">
      <c r="B71" s="4"/>
      <c r="C71" s="203"/>
      <c r="D71" s="221"/>
      <c r="E71" s="210" t="s">
        <v>79</v>
      </c>
      <c r="F71" s="182"/>
      <c r="G71" s="33" t="e">
        <f t="shared" si="9"/>
        <v>#N/A</v>
      </c>
      <c r="H71" s="79"/>
      <c r="I71" s="40"/>
      <c r="J71" s="40"/>
      <c r="K71" s="40"/>
      <c r="L71" s="12"/>
      <c r="M71" s="14"/>
      <c r="N71" t="str">
        <f>+H65</f>
        <v>Algae/Bacteria</v>
      </c>
      <c r="O71" t="e">
        <f>+K65</f>
        <v>#N/A</v>
      </c>
      <c r="AG71" s="5"/>
      <c r="AN71" s="5"/>
    </row>
    <row r="72" spans="2:44" ht="20.100000000000001" customHeight="1" thickTop="1" thickBot="1" x14ac:dyDescent="0.35">
      <c r="B72" s="4"/>
      <c r="C72" s="204"/>
      <c r="D72" s="56" t="s">
        <v>92</v>
      </c>
      <c r="E72" s="211" t="s">
        <v>94</v>
      </c>
      <c r="F72" s="212"/>
      <c r="G72" s="71" t="e">
        <f t="shared" si="9"/>
        <v>#N/A</v>
      </c>
      <c r="H72" s="79"/>
      <c r="I72" s="58"/>
      <c r="J72" s="58"/>
      <c r="K72" s="42"/>
      <c r="N72" t="str">
        <f t="shared" ref="N72:N78" si="10">+E66</f>
        <v>Dinocysts</v>
      </c>
      <c r="O72" t="e">
        <f t="shared" ref="O72:O78" si="11">+G66</f>
        <v>#N/A</v>
      </c>
      <c r="AG72" s="5"/>
      <c r="AN72" s="5"/>
    </row>
    <row r="73" spans="2:44" ht="16.5" thickTop="1" x14ac:dyDescent="0.25">
      <c r="B73" s="4"/>
      <c r="C73" s="81"/>
      <c r="D73" s="80"/>
      <c r="H73" s="77"/>
      <c r="I73" s="78" t="s">
        <v>47</v>
      </c>
      <c r="J73" s="78"/>
      <c r="K73" s="117" t="e">
        <f>SUM(G44:G72)+I61+K61+G66+K48+K56</f>
        <v>#N/A</v>
      </c>
      <c r="L73" s="10"/>
      <c r="N73" t="str">
        <f t="shared" si="10"/>
        <v>Prasinophytes</v>
      </c>
      <c r="O73" t="e">
        <f t="shared" si="11"/>
        <v>#N/A</v>
      </c>
      <c r="AG73" s="5"/>
      <c r="AN73" s="5"/>
    </row>
    <row r="74" spans="2:44" x14ac:dyDescent="0.2">
      <c r="B74" s="4"/>
      <c r="C74" s="15"/>
      <c r="N74" t="str">
        <f t="shared" si="10"/>
        <v>Acritarchs</v>
      </c>
      <c r="O74" t="e">
        <f t="shared" si="11"/>
        <v>#N/A</v>
      </c>
      <c r="AG74" s="5"/>
      <c r="AN74" s="5"/>
    </row>
    <row r="75" spans="2:44" x14ac:dyDescent="0.2">
      <c r="B75" s="4"/>
      <c r="K75">
        <v>0</v>
      </c>
      <c r="N75" t="str">
        <f t="shared" si="10"/>
        <v>Foraminifera</v>
      </c>
      <c r="O75" t="e">
        <f t="shared" si="11"/>
        <v>#N/A</v>
      </c>
      <c r="AG75" s="5"/>
      <c r="AN75" s="5"/>
    </row>
    <row r="76" spans="2:44" x14ac:dyDescent="0.2">
      <c r="B76" s="4"/>
      <c r="N76" t="str">
        <f t="shared" si="10"/>
        <v>Scolecodonts</v>
      </c>
      <c r="O76" t="e">
        <f t="shared" si="11"/>
        <v>#N/A</v>
      </c>
      <c r="AG76" s="5"/>
      <c r="AN76" s="5"/>
    </row>
    <row r="77" spans="2:44" ht="16.5" x14ac:dyDescent="0.3">
      <c r="B77" s="4"/>
      <c r="E77" s="19" t="s">
        <v>23</v>
      </c>
      <c r="G77" s="31" t="e">
        <f ca="1">INDIRECT("'[PF-overview.xls]"&amp;$E$8&amp;"'!f32")</f>
        <v>#REF!</v>
      </c>
      <c r="H77" s="14"/>
      <c r="N77" t="str">
        <f t="shared" si="10"/>
        <v>Chitinozoa</v>
      </c>
      <c r="O77" t="e">
        <f t="shared" si="11"/>
        <v>#N/A</v>
      </c>
      <c r="AG77" s="5"/>
      <c r="AN77" s="5"/>
    </row>
    <row r="78" spans="2:44" x14ac:dyDescent="0.2">
      <c r="B78" s="4"/>
      <c r="C78" s="35" t="s">
        <v>36</v>
      </c>
      <c r="D78" t="e">
        <f>IF(SUM(K85,K83)=0,0.1,SUM(K85,K83))</f>
        <v>#N/A</v>
      </c>
      <c r="E78" s="19">
        <f>+H68</f>
        <v>0</v>
      </c>
      <c r="G78" t="str">
        <f>+K68</f>
        <v>indet.</v>
      </c>
      <c r="H78" s="35"/>
      <c r="I78" s="35"/>
      <c r="J78" s="35"/>
      <c r="N78" t="str">
        <f t="shared" si="10"/>
        <v>Zooclasts indet</v>
      </c>
      <c r="O78" t="e">
        <f t="shared" si="11"/>
        <v>#N/A</v>
      </c>
      <c r="AG78" s="5"/>
      <c r="AN78" s="5"/>
    </row>
    <row r="79" spans="2:44" ht="13.5" thickBot="1" x14ac:dyDescent="0.25">
      <c r="B79" s="4"/>
      <c r="C79" s="35" t="s">
        <v>37</v>
      </c>
      <c r="D79" t="e">
        <f>SUM(K80:K82)</f>
        <v>#N/A</v>
      </c>
      <c r="H79" s="35"/>
      <c r="I79" s="35"/>
      <c r="J79" s="35"/>
      <c r="AG79" s="5"/>
    </row>
    <row r="80" spans="2:44" ht="13.5" thickBot="1" x14ac:dyDescent="0.25">
      <c r="B80" s="4"/>
      <c r="C80" s="35" t="s">
        <v>38</v>
      </c>
      <c r="D80" t="e">
        <f>LOG(D78/D79)</f>
        <v>#N/A</v>
      </c>
      <c r="F80" s="35" t="s">
        <v>12</v>
      </c>
      <c r="G80" s="35"/>
      <c r="H80" s="35"/>
      <c r="I80" s="35"/>
      <c r="J80" s="35"/>
      <c r="K80" t="e">
        <f>SUM(G44:G55)+K48</f>
        <v>#N/A</v>
      </c>
      <c r="AG80" s="5"/>
      <c r="AR80" s="11"/>
    </row>
    <row r="81" spans="2:33" x14ac:dyDescent="0.2">
      <c r="B81" s="4"/>
      <c r="C81" s="35" t="s">
        <v>39</v>
      </c>
      <c r="D81">
        <v>0</v>
      </c>
      <c r="F81" s="35" t="s">
        <v>21</v>
      </c>
      <c r="G81" s="35"/>
      <c r="H81" s="35"/>
      <c r="I81" s="35"/>
      <c r="J81" s="35"/>
      <c r="K81" t="e">
        <f>SUM(G56:G58)</f>
        <v>#N/A</v>
      </c>
      <c r="AG81" s="5"/>
    </row>
    <row r="82" spans="2:33" x14ac:dyDescent="0.2">
      <c r="B82" s="4"/>
      <c r="F82" s="35" t="s">
        <v>10</v>
      </c>
      <c r="G82" s="35"/>
      <c r="H82" s="35"/>
      <c r="I82" s="35"/>
      <c r="J82" s="35"/>
      <c r="K82" t="e">
        <f>SUM(G63:G65)+K65</f>
        <v>#N/A</v>
      </c>
      <c r="AG82" s="5"/>
    </row>
    <row r="83" spans="2:33" x14ac:dyDescent="0.2">
      <c r="B83" s="4"/>
      <c r="F83" s="35" t="s">
        <v>17</v>
      </c>
      <c r="G83" s="35"/>
      <c r="H83" s="35"/>
      <c r="I83" s="35"/>
      <c r="J83" s="35"/>
      <c r="K83" t="e">
        <f>SUM(G63:G65)</f>
        <v>#N/A</v>
      </c>
      <c r="AG83" s="5"/>
    </row>
    <row r="84" spans="2:33" x14ac:dyDescent="0.2">
      <c r="B84" s="4"/>
      <c r="F84" s="35" t="s">
        <v>0</v>
      </c>
      <c r="G84" s="35"/>
      <c r="H84" s="35"/>
      <c r="I84" s="35"/>
      <c r="J84" s="35"/>
      <c r="K84" t="e">
        <f>SUM(G59:G62)+I61</f>
        <v>#N/A</v>
      </c>
      <c r="AG84" s="5"/>
    </row>
    <row r="85" spans="2:33" x14ac:dyDescent="0.2">
      <c r="B85" s="4"/>
      <c r="F85" s="35" t="s">
        <v>11</v>
      </c>
      <c r="G85" s="35"/>
      <c r="K85" t="e">
        <f>SUM(G69:G71)</f>
        <v>#N/A</v>
      </c>
      <c r="AG85" s="5"/>
    </row>
    <row r="86" spans="2:33" x14ac:dyDescent="0.2">
      <c r="B86" s="4"/>
      <c r="F86" s="35" t="s">
        <v>23</v>
      </c>
      <c r="G86" s="35"/>
      <c r="H86" s="35" t="s">
        <v>26</v>
      </c>
      <c r="K86" t="e">
        <f>SUM(K61)+K56</f>
        <v>#N/A</v>
      </c>
      <c r="AG86" s="5"/>
    </row>
    <row r="87" spans="2:33" x14ac:dyDescent="0.2">
      <c r="B87" s="4"/>
      <c r="AG87" s="5"/>
    </row>
    <row r="88" spans="2:33" x14ac:dyDescent="0.2">
      <c r="B88" s="4"/>
      <c r="F88">
        <v>20</v>
      </c>
      <c r="G88" s="35" t="s">
        <v>25</v>
      </c>
      <c r="AG88" s="5"/>
    </row>
    <row r="89" spans="2:33" x14ac:dyDescent="0.2">
      <c r="B89" s="4"/>
      <c r="E89" s="36" t="s">
        <v>35</v>
      </c>
      <c r="F89" t="e">
        <f t="shared" ref="F89:H90" si="12">SUM(H44)</f>
        <v>#N/A</v>
      </c>
      <c r="G89" t="e">
        <f t="shared" si="12"/>
        <v>#N/A</v>
      </c>
      <c r="H89" t="e">
        <f t="shared" si="12"/>
        <v>#N/A</v>
      </c>
      <c r="AG89" s="5"/>
    </row>
    <row r="90" spans="2:33" s="97" customFormat="1" ht="13.5" thickBot="1" x14ac:dyDescent="0.25">
      <c r="B90" s="98"/>
      <c r="C90" s="99"/>
      <c r="D90" s="99"/>
      <c r="E90" s="100" t="s">
        <v>33</v>
      </c>
      <c r="F90" s="99" t="e">
        <f t="shared" si="12"/>
        <v>#N/A</v>
      </c>
      <c r="G90" s="99" t="e">
        <f t="shared" si="12"/>
        <v>#N/A</v>
      </c>
      <c r="H90" s="101" t="e">
        <f t="shared" si="12"/>
        <v>#N/A</v>
      </c>
      <c r="I90" s="99"/>
      <c r="J90" s="99"/>
      <c r="K90" s="99"/>
      <c r="L90" s="99"/>
      <c r="M90" s="99"/>
      <c r="N90" s="7"/>
      <c r="O90" s="7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9"/>
      <c r="AA90" s="99"/>
      <c r="AB90" s="99"/>
      <c r="AC90" s="99"/>
      <c r="AD90" s="99"/>
      <c r="AE90" s="99"/>
      <c r="AF90" s="99"/>
      <c r="AG90" s="102"/>
    </row>
    <row r="91" spans="2:33" ht="13.5" thickBot="1" x14ac:dyDescent="0.25">
      <c r="B91" s="4"/>
      <c r="E91" s="36" t="s">
        <v>34</v>
      </c>
      <c r="F91" t="e">
        <f>SUM(H47)</f>
        <v>#N/A</v>
      </c>
      <c r="G91" t="e">
        <f>SUM(I47)</f>
        <v>#N/A</v>
      </c>
      <c r="H91" t="e">
        <f>SUM(J47)</f>
        <v>#N/A</v>
      </c>
      <c r="I91" s="7"/>
      <c r="J91" s="7"/>
      <c r="K91" s="7"/>
      <c r="N91" s="99"/>
      <c r="O91" s="99"/>
      <c r="AG91" s="5"/>
    </row>
    <row r="92" spans="2:33" ht="13.5" thickBot="1" x14ac:dyDescent="0.25">
      <c r="B92" s="4"/>
      <c r="E92" s="36" t="s">
        <v>43</v>
      </c>
      <c r="F92" t="e">
        <f>SUM(H49:H53)</f>
        <v>#N/A</v>
      </c>
      <c r="G92" t="e">
        <f>SUM(I49:I53)</f>
        <v>#N/A</v>
      </c>
      <c r="H92" s="7" t="e">
        <f>SUM(J49:J53)</f>
        <v>#N/A</v>
      </c>
      <c r="AE92" s="95"/>
      <c r="AG92" s="5"/>
    </row>
    <row r="93" spans="2:33" ht="18.75" thickBot="1" x14ac:dyDescent="0.3">
      <c r="B93" s="4"/>
      <c r="E93" s="20"/>
      <c r="F93" s="7"/>
      <c r="G93" s="7"/>
      <c r="U93" s="213" t="s">
        <v>40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95"/>
      <c r="AG93" s="5"/>
    </row>
    <row r="94" spans="2:33" ht="13.5" thickTop="1" x14ac:dyDescent="0.2">
      <c r="B94" s="4"/>
      <c r="K94" s="22"/>
      <c r="AE94" s="95"/>
      <c r="AG94" s="5"/>
    </row>
    <row r="95" spans="2:33" ht="15" x14ac:dyDescent="0.2">
      <c r="B95" s="4"/>
      <c r="U95" s="198">
        <v>100</v>
      </c>
      <c r="V95" s="198"/>
      <c r="W95" s="198" t="s">
        <v>80</v>
      </c>
      <c r="X95" s="198"/>
      <c r="Y95" s="198"/>
      <c r="Z95" s="198"/>
      <c r="AA95" s="198"/>
      <c r="AB95" s="198"/>
      <c r="AC95" s="198"/>
      <c r="AD95" s="198"/>
      <c r="AE95" s="95"/>
      <c r="AG95" s="5"/>
    </row>
    <row r="96" spans="2:33" x14ac:dyDescent="0.2">
      <c r="B96" s="4"/>
      <c r="AE96" s="95"/>
      <c r="AG96" s="5"/>
    </row>
    <row r="97" spans="2:33" x14ac:dyDescent="0.2">
      <c r="B97" s="4"/>
      <c r="AE97" s="95"/>
      <c r="AG97" s="5"/>
    </row>
    <row r="98" spans="2:33" x14ac:dyDescent="0.2">
      <c r="B98" s="4"/>
      <c r="AE98" s="95"/>
      <c r="AG98" s="5"/>
    </row>
    <row r="99" spans="2:33" x14ac:dyDescent="0.2">
      <c r="B99" s="4"/>
      <c r="AE99" s="95"/>
      <c r="AG99" s="5"/>
    </row>
    <row r="100" spans="2:33" x14ac:dyDescent="0.2">
      <c r="B100" s="4"/>
      <c r="U100" s="105"/>
      <c r="W100" s="35"/>
      <c r="AE100" s="95"/>
      <c r="AG100" s="5"/>
    </row>
    <row r="101" spans="2:33" x14ac:dyDescent="0.2">
      <c r="B101" s="4"/>
      <c r="AE101" s="95"/>
      <c r="AG101" s="5"/>
    </row>
    <row r="102" spans="2:33" x14ac:dyDescent="0.2">
      <c r="B102" s="4"/>
      <c r="AE102" s="95"/>
      <c r="AG102" s="5"/>
    </row>
    <row r="103" spans="2:33" x14ac:dyDescent="0.2">
      <c r="B103" s="4"/>
      <c r="AE103" s="95"/>
      <c r="AG103" s="5"/>
    </row>
    <row r="104" spans="2:33" ht="15" x14ac:dyDescent="0.2">
      <c r="B104" s="4"/>
      <c r="V104" s="103"/>
      <c r="W104" s="198"/>
      <c r="X104" s="198"/>
      <c r="Y104" s="198"/>
      <c r="Z104" s="198"/>
      <c r="AA104" s="198"/>
      <c r="AB104" s="198"/>
      <c r="AC104" s="198"/>
      <c r="AE104" s="95"/>
      <c r="AG104" s="5"/>
    </row>
    <row r="105" spans="2:33" ht="15" x14ac:dyDescent="0.2">
      <c r="B105" s="4"/>
      <c r="V105" s="34">
        <v>0</v>
      </c>
      <c r="W105" s="34" t="s">
        <v>81</v>
      </c>
      <c r="X105" s="34"/>
      <c r="Y105" s="34"/>
      <c r="Z105" s="34"/>
      <c r="AA105" s="34"/>
      <c r="AB105" s="34"/>
      <c r="AC105" s="34"/>
      <c r="AE105" s="95"/>
      <c r="AG105" s="5"/>
    </row>
    <row r="106" spans="2:33" x14ac:dyDescent="0.2">
      <c r="B106" s="4"/>
      <c r="AE106" s="95"/>
      <c r="AG106" s="5"/>
    </row>
    <row r="107" spans="2:33" x14ac:dyDescent="0.2">
      <c r="B107" s="4"/>
      <c r="AE107" s="95"/>
      <c r="AG107" s="5"/>
    </row>
    <row r="108" spans="2:33" ht="13.5" thickBot="1" x14ac:dyDescent="0.25">
      <c r="B108" s="6"/>
      <c r="C108" s="7"/>
      <c r="D108" s="7"/>
      <c r="E108" s="20"/>
      <c r="F108" s="7"/>
      <c r="G108" s="7"/>
      <c r="H108" s="7"/>
      <c r="I108" s="7"/>
      <c r="J108" s="7"/>
      <c r="K108" s="7"/>
      <c r="L108" s="7"/>
      <c r="M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107"/>
      <c r="AF108" s="7"/>
      <c r="AG108" s="8"/>
    </row>
    <row r="109" spans="2:33" ht="13.5" thickBot="1" x14ac:dyDescent="0.25">
      <c r="N109" s="7"/>
      <c r="O109" s="7"/>
    </row>
    <row r="133" spans="3:3" x14ac:dyDescent="0.2">
      <c r="C133" s="35" t="s">
        <v>38</v>
      </c>
    </row>
    <row r="134" spans="3:3" x14ac:dyDescent="0.2">
      <c r="C134" s="35" t="s">
        <v>38</v>
      </c>
    </row>
    <row r="135" spans="3:3" x14ac:dyDescent="0.2">
      <c r="C135" s="35"/>
    </row>
    <row r="136" spans="3:3" x14ac:dyDescent="0.2">
      <c r="C136" s="35" t="s">
        <v>39</v>
      </c>
    </row>
    <row r="137" spans="3:3" x14ac:dyDescent="0.2">
      <c r="C137" s="35" t="s">
        <v>38</v>
      </c>
    </row>
    <row r="138" spans="3:3" x14ac:dyDescent="0.2">
      <c r="C138" s="35" t="s">
        <v>38</v>
      </c>
    </row>
    <row r="139" spans="3:3" x14ac:dyDescent="0.2">
      <c r="C139" s="35" t="s">
        <v>38</v>
      </c>
    </row>
  </sheetData>
  <sheetProtection formatCells="0" formatColumns="0" formatRows="0" insertColumns="0" insertRows="0" insertHyperlinks="0" deleteColumns="0" deleteRows="0" sort="0" autoFilter="0" pivotTables="0"/>
  <mergeCells count="59">
    <mergeCell ref="W104:AC104"/>
    <mergeCell ref="H58:I58"/>
    <mergeCell ref="E63:F63"/>
    <mergeCell ref="E64:F64"/>
    <mergeCell ref="C61:C72"/>
    <mergeCell ref="C44:C58"/>
    <mergeCell ref="C59:C60"/>
    <mergeCell ref="H70:K70"/>
    <mergeCell ref="E71:F71"/>
    <mergeCell ref="E72:F72"/>
    <mergeCell ref="U93:AD93"/>
    <mergeCell ref="U95:V95"/>
    <mergeCell ref="W95:AD95"/>
    <mergeCell ref="D66:D68"/>
    <mergeCell ref="E68:F68"/>
    <mergeCell ref="D69:D71"/>
    <mergeCell ref="E70:F70"/>
    <mergeCell ref="D59:D62"/>
    <mergeCell ref="E59:F59"/>
    <mergeCell ref="E60:F60"/>
    <mergeCell ref="E61:F61"/>
    <mergeCell ref="E62:F62"/>
    <mergeCell ref="D63:D65"/>
    <mergeCell ref="E65:F65"/>
    <mergeCell ref="E55:F55"/>
    <mergeCell ref="D56:D58"/>
    <mergeCell ref="E56:F56"/>
    <mergeCell ref="E57:F57"/>
    <mergeCell ref="E58:F58"/>
    <mergeCell ref="E53:F53"/>
    <mergeCell ref="H42:J42"/>
    <mergeCell ref="E43:F43"/>
    <mergeCell ref="D44:D46"/>
    <mergeCell ref="E44:F44"/>
    <mergeCell ref="E45:F45"/>
    <mergeCell ref="E46:F46"/>
    <mergeCell ref="D47:D55"/>
    <mergeCell ref="E47:F47"/>
    <mergeCell ref="E48:F48"/>
    <mergeCell ref="H48:J48"/>
    <mergeCell ref="E49:F49"/>
    <mergeCell ref="E50:F50"/>
    <mergeCell ref="E51:F51"/>
    <mergeCell ref="E52:F52"/>
    <mergeCell ref="E54:F54"/>
    <mergeCell ref="D40:I40"/>
    <mergeCell ref="J40:O40"/>
    <mergeCell ref="C3:E4"/>
    <mergeCell ref="E8:J8"/>
    <mergeCell ref="X8:AC8"/>
    <mergeCell ref="K12:N12"/>
    <mergeCell ref="O14:AF15"/>
    <mergeCell ref="O16:AF17"/>
    <mergeCell ref="O18:AF19"/>
    <mergeCell ref="O20:AF21"/>
    <mergeCell ref="O22:AF23"/>
    <mergeCell ref="D39:I39"/>
    <mergeCell ref="J39:O39"/>
    <mergeCell ref="V6:AD6"/>
  </mergeCells>
  <conditionalFormatting sqref="O22 O14 O16 O18 O20 P26:AF36 AF39">
    <cfRule type="cellIs" dxfId="5" priority="6" stopIfTrue="1" operator="equal">
      <formula>0</formula>
    </cfRule>
  </conditionalFormatting>
  <conditionalFormatting sqref="D40">
    <cfRule type="cellIs" dxfId="4" priority="5" stopIfTrue="1" operator="equal">
      <formula>0</formula>
    </cfRule>
  </conditionalFormatting>
  <conditionalFormatting sqref="J40">
    <cfRule type="cellIs" dxfId="3" priority="4" stopIfTrue="1" operator="equal">
      <formula>0</formula>
    </cfRule>
  </conditionalFormatting>
  <conditionalFormatting sqref="J39">
    <cfRule type="cellIs" dxfId="2" priority="3" stopIfTrue="1" operator="equal">
      <formula>0</formula>
    </cfRule>
  </conditionalFormatting>
  <conditionalFormatting sqref="AE92:AE108">
    <cfRule type="cellIs" dxfId="1" priority="2" operator="equal">
      <formula>0</formula>
    </cfRule>
  </conditionalFormatting>
  <conditionalFormatting sqref="D39">
    <cfRule type="cellIs" dxfId="0" priority="1" stopIfTrue="1" operator="equal">
      <formula>0</formula>
    </cfRule>
  </conditionalFormatting>
  <pageMargins left="0.78740157480314965" right="0.39370078740157483" top="0.74803149606299213" bottom="0.78740157480314965" header="0" footer="0"/>
  <pageSetup paperSize="9" scale="43" orientation="portrait" r:id="rId1"/>
  <headerFooter alignWithMargins="0"/>
  <rowBreaks count="1" manualBreakCount="1"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dummy</vt:lpstr>
      <vt:lpstr>dummy!Druckbereich</vt:lpstr>
      <vt:lpstr>dummy!ttt</vt:lpstr>
    </vt:vector>
  </TitlesOfParts>
  <Company>RWE Dea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gprbh</dc:creator>
  <cp:lastModifiedBy>Björn Holstein</cp:lastModifiedBy>
  <cp:lastPrinted>2023-05-05T16:35:36Z</cp:lastPrinted>
  <dcterms:created xsi:type="dcterms:W3CDTF">2009-08-17T10:45:30Z</dcterms:created>
  <dcterms:modified xsi:type="dcterms:W3CDTF">2023-06-06T09:09:03Z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96 96 1280 1024</vt:lpwstr>
  </property>
</Properties>
</file>